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MHS Adjacent Ways\DSHS Phase 2 Adjacent Ways - Parking Lot Expansion\"/>
    </mc:Choice>
  </mc:AlternateContent>
  <xr:revisionPtr revIDLastSave="0" documentId="13_ncr:1_{374B8331-B1AA-49AA-89AE-D1EACC34940E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NC600-16'!$A$1:$K$225</definedName>
    <definedName name="_xlnm.Print_Titles" localSheetId="0">'SFB NC600-16'!$18:$21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NC600-16'!$M:$M,'SFB NC600-16'!$P:$P,'SFB NC600-16'!$S:$S,'SFB NC600-16'!$V:$V,'SFB NC600-16'!$Y:$Y</definedName>
    <definedName name="Z_2C9B56F5_DC45_4E94_87D5_DFB6269D97C8_.wvu.PrintArea" localSheetId="0" hidden="1">'SFB NC600-16'!$A$1:$K$224</definedName>
    <definedName name="Z_2C9B56F5_DC45_4E94_87D5_DFB6269D97C8_.wvu.PrintTitles" localSheetId="0" hidden="1">'SFB NC600-16'!$1:$8</definedName>
  </definedNames>
  <calcPr calcId="191028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1" i="1" l="1"/>
  <c r="H23" i="1"/>
  <c r="I200" i="1"/>
  <c r="I193" i="1"/>
  <c r="I221" i="1"/>
  <c r="I24" i="1"/>
  <c r="I23" i="1"/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H218" i="1" l="1"/>
  <c r="H224" i="1" s="1"/>
  <c r="H18" i="1" s="1"/>
  <c r="I218" i="1"/>
  <c r="I224" i="1" s="1"/>
  <c r="I18" i="1" s="1"/>
  <c r="J218" i="1"/>
  <c r="G218" i="1"/>
  <c r="F219" i="1" s="1"/>
  <c r="F47" i="1" l="1"/>
  <c r="H17" i="1"/>
  <c r="F104" i="1"/>
  <c r="F152" i="1"/>
  <c r="F223" i="1"/>
  <c r="F221" i="1"/>
  <c r="F222" i="1"/>
  <c r="F220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I16" i="1" s="1"/>
  <c r="J18" i="1"/>
  <c r="E224" i="1"/>
  <c r="E218" i="1"/>
  <c r="B219" i="1" l="1"/>
  <c r="B220" i="1"/>
  <c r="B223" i="1"/>
  <c r="B221" i="1"/>
  <c r="B222" i="1"/>
  <c r="B141" i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  <c r="B225" i="1" l="1"/>
</calcChain>
</file>

<file path=xl/sharedStrings.xml><?xml version="1.0" encoding="utf-8"?>
<sst xmlns="http://schemas.openxmlformats.org/spreadsheetml/2006/main" count="427" uniqueCount="415">
  <si>
    <t>NEW CONSTRUCTION</t>
  </si>
  <si>
    <t>SFB NC 600-06</t>
  </si>
  <si>
    <t>SCHEDULE OF VALUES</t>
  </si>
  <si>
    <t>School District</t>
  </si>
  <si>
    <t>SFD Meeting Date:</t>
  </si>
  <si>
    <t xml:space="preserve"> SFD Project Number</t>
  </si>
  <si>
    <t>Architect Name</t>
  </si>
  <si>
    <t>SD</t>
  </si>
  <si>
    <t>CM @ Risk Name</t>
  </si>
  <si>
    <t>Chasse Building Team</t>
  </si>
  <si>
    <t>DD</t>
  </si>
  <si>
    <t>County</t>
  </si>
  <si>
    <t>GMP</t>
  </si>
  <si>
    <t>Grade Configuration</t>
  </si>
  <si>
    <t>9th-12th Grade High School</t>
  </si>
  <si>
    <t>Square Footage</t>
  </si>
  <si>
    <t>enter only here</t>
  </si>
  <si>
    <t>District Funded SF:</t>
  </si>
  <si>
    <t>Number of Buildings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</si>
  <si>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</si>
  <si>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Student Capacity</t>
  </si>
  <si>
    <t>Prepared by:</t>
  </si>
  <si>
    <t>Chris Yncera</t>
  </si>
  <si>
    <t>Acres of Land</t>
  </si>
  <si>
    <t>Prepared by Company:</t>
  </si>
  <si>
    <t>CBT</t>
  </si>
  <si>
    <r>
      <t xml:space="preserve">Permitting </t>
    </r>
    <r>
      <rPr>
        <b/>
        <sz val="6"/>
        <rFont val="Arial"/>
        <family val="2"/>
      </rPr>
      <t>(Name of County/City)</t>
    </r>
  </si>
  <si>
    <t>SFD 80% of Formula</t>
  </si>
  <si>
    <t>SFD site costs (included in GMP)</t>
  </si>
  <si>
    <t>AW-Y</t>
  </si>
  <si>
    <r>
      <t xml:space="preserve">Grand GMP                         </t>
    </r>
    <r>
      <rPr>
        <b/>
        <sz val="5"/>
        <rFont val="Arial"/>
        <family val="2"/>
      </rPr>
      <t xml:space="preserve">(Total of SFD Base Cost and District Cost)   </t>
    </r>
  </si>
  <si>
    <t>Total GMP incld. SFD, District &amp; Adj. Ways</t>
  </si>
  <si>
    <t>AW-N</t>
  </si>
  <si>
    <t>SFD Cost per SF</t>
  </si>
  <si>
    <t>Cost per</t>
  </si>
  <si>
    <t>Other On-Site</t>
  </si>
  <si>
    <t>Cells to be completed - as required</t>
  </si>
  <si>
    <t xml:space="preserve"> SFD Unit</t>
  </si>
  <si>
    <t>SFD</t>
  </si>
  <si>
    <t xml:space="preserve">District </t>
  </si>
  <si>
    <t>Funding</t>
  </si>
  <si>
    <t>Off-Site</t>
  </si>
  <si>
    <t>Quantity</t>
  </si>
  <si>
    <t>(no markup)</t>
  </si>
  <si>
    <t>Base Cost</t>
  </si>
  <si>
    <t>Cost</t>
  </si>
  <si>
    <t>(Adjacent Ways, etc.)</t>
  </si>
  <si>
    <t>Adjacent Ways</t>
  </si>
  <si>
    <t>Div 1</t>
  </si>
  <si>
    <t>GENERAL CONDITIONS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</si>
  <si>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</si>
  <si>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</si>
  <si>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</si>
  <si>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</si>
  <si>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</si>
  <si>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</si>
  <si>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</si>
  <si>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</si>
  <si>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</si>
  <si>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</si>
  <si>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</si>
  <si>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</si>
  <si>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</si>
  <si>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</si>
  <si>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</si>
  <si>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</si>
  <si>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</si>
  <si>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</si>
  <si>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</si>
  <si>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</si>
  <si>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</si>
  <si>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</si>
  <si>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</si>
  <si>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</si>
  <si>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</si>
  <si>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</si>
  <si>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</si>
  <si>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</si>
  <si>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</si>
  <si>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</si>
  <si>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</si>
  <si>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</si>
  <si>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</si>
  <si>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</si>
  <si>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</si>
  <si>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</si>
  <si>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</si>
  <si>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</si>
  <si>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</si>
  <si>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</si>
  <si>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</si>
  <si>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</si>
  <si>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</si>
  <si>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</si>
  <si>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</si>
  <si>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</si>
  <si>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</si>
  <si>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</si>
  <si>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</si>
  <si>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</si>
  <si>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</si>
  <si>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</si>
  <si>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</si>
  <si>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</si>
  <si>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</si>
  <si>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</si>
  <si>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</si>
  <si>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</si>
  <si>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</si>
  <si>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</si>
  <si>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</si>
  <si>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</si>
  <si>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</si>
  <si>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</si>
  <si>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</si>
  <si>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</si>
  <si>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</si>
  <si>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</si>
  <si>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</si>
  <si>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</si>
  <si>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</si>
  <si>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</si>
  <si>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</si>
  <si>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</si>
  <si>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</si>
  <si>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</si>
  <si>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</si>
  <si>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</si>
  <si>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</si>
  <si>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</si>
  <si>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</si>
  <si>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</si>
  <si>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</si>
  <si>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</si>
  <si>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</si>
  <si>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</si>
  <si>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</si>
  <si>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</si>
  <si>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</si>
  <si>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</si>
  <si>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</si>
  <si>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</si>
  <si>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</si>
  <si>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</si>
  <si>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</si>
  <si>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</si>
  <si>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</si>
  <si>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</si>
  <si>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</si>
  <si>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</si>
  <si>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</si>
  <si>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</si>
  <si>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</si>
  <si>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</si>
  <si>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</si>
  <si>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</si>
  <si>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</si>
  <si>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</si>
  <si>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</si>
  <si>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</si>
  <si>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</si>
  <si>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</si>
  <si>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</si>
  <si>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</si>
  <si>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</si>
  <si>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</si>
  <si>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</si>
  <si>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</si>
  <si>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</si>
  <si>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</si>
  <si>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</si>
  <si>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</si>
  <si>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</si>
  <si>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</si>
  <si>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</si>
  <si>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</si>
  <si>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</si>
  <si>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</si>
  <si>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</si>
  <si>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</si>
  <si>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</si>
  <si>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</si>
  <si>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</si>
  <si>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</si>
  <si>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</si>
  <si>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</si>
  <si>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</si>
  <si>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</si>
  <si>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</si>
  <si>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</si>
  <si>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</si>
  <si>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</si>
  <si>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</si>
  <si>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</si>
  <si>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</si>
  <si>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</si>
  <si>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</si>
  <si>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</si>
  <si>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</si>
  <si>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</si>
  <si>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</si>
  <si>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</si>
  <si>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</si>
  <si>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</si>
  <si>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</si>
  <si>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</si>
  <si>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</si>
  <si>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</si>
  <si>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</si>
  <si>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</si>
  <si>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</si>
  <si>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</si>
  <si>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</si>
  <si>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</si>
  <si>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</si>
  <si>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</si>
  <si>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</si>
  <si>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</si>
  <si>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</si>
  <si>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</si>
  <si>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</si>
  <si>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</si>
  <si>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</si>
  <si>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</si>
  <si>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</si>
  <si>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</si>
  <si>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</si>
  <si>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</si>
  <si>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</si>
  <si>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</si>
  <si>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</si>
  <si>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</si>
  <si>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</si>
  <si>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</si>
  <si>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</si>
  <si>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</si>
  <si>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</si>
  <si>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</si>
  <si>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</si>
  <si>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</si>
  <si>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</si>
  <si>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</si>
  <si>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</si>
  <si>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</si>
  <si>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</si>
  <si>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</si>
  <si>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</si>
  <si>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</si>
  <si>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</si>
  <si>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</si>
  <si>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</si>
  <si>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</si>
  <si>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</si>
  <si>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</si>
  <si>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</si>
  <si>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</si>
  <si>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</si>
  <si>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</si>
  <si>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</si>
  <si>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</si>
  <si>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</si>
  <si>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</si>
  <si>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</si>
  <si>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</si>
  <si>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</si>
  <si>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</si>
  <si>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</si>
  <si>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</si>
  <si>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</si>
  <si>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</si>
  <si>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</si>
  <si>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</si>
  <si>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</si>
  <si>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</si>
  <si>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</si>
  <si>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</si>
  <si>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</si>
  <si>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</si>
  <si>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</si>
  <si>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</si>
  <si>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</si>
  <si>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</si>
  <si>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</si>
  <si>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</si>
  <si>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</si>
  <si>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</si>
  <si>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</si>
  <si>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</si>
  <si>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</si>
  <si>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</si>
  <si>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</si>
  <si>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</si>
  <si>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</si>
  <si>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</si>
  <si>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</si>
  <si>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</si>
  <si>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</si>
  <si>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</si>
  <si>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</si>
  <si>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</si>
  <si>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</si>
  <si>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</si>
  <si>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</si>
  <si>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</si>
  <si>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</si>
  <si>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</si>
  <si>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</si>
  <si>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</si>
  <si>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</si>
  <si>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</si>
  <si>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</si>
  <si>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</si>
  <si>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</si>
  <si>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</si>
  <si>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</si>
  <si>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</si>
  <si>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</si>
  <si>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</si>
  <si>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</si>
  <si>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</si>
  <si>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</si>
  <si>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</si>
  <si>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</si>
  <si>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</si>
  <si>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</si>
  <si>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</si>
  <si>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</si>
  <si>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</si>
  <si>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</si>
  <si>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</si>
  <si>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</si>
  <si>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</si>
  <si>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</si>
  <si>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</si>
  <si>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</si>
  <si>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</si>
  <si>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</si>
  <si>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</si>
  <si>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</si>
  <si>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</si>
  <si>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</si>
  <si>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</si>
  <si>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</si>
  <si>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</si>
  <si>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</si>
  <si>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</si>
  <si>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</si>
  <si>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</si>
  <si>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</si>
  <si>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</si>
  <si>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</si>
  <si>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</si>
  <si>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</si>
  <si>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</si>
  <si>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</si>
  <si>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</si>
  <si>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</si>
  <si>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</si>
  <si>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</si>
  <si>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</si>
  <si>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</si>
  <si>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</si>
  <si>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</si>
  <si>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</si>
  <si>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</si>
  <si>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</si>
  <si>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</si>
  <si>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</si>
  <si>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</si>
  <si>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</si>
  <si>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</si>
  <si>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</si>
  <si>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</si>
  <si>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</si>
  <si>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</si>
  <si>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site concrete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</si>
  <si>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</si>
  <si>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</si>
  <si>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</si>
  <si>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</si>
  <si>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</si>
  <si>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</si>
  <si>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</si>
  <si>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</si>
  <si>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</si>
  <si>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</si>
  <si>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</si>
  <si>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</si>
  <si>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</si>
  <si>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</si>
  <si>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</si>
  <si>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</si>
  <si>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</si>
  <si>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</si>
  <si>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</si>
  <si>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</si>
  <si>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</si>
  <si>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</si>
  <si>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</si>
  <si>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</si>
  <si>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</si>
  <si>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</si>
  <si>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</si>
  <si>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</si>
  <si>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</si>
  <si>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</si>
  <si>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</si>
  <si>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</si>
  <si>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</si>
  <si>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</si>
  <si>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</si>
  <si>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Grand Guaranteed Maximum Price (GMP)</t>
  </si>
  <si>
    <t>(Total of SFD Base Cost and District Cost)</t>
  </si>
  <si>
    <t>Maricopa Unified School District</t>
  </si>
  <si>
    <t>4031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</si>
</sst>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</cellStyleXfs>
  <cellXfs count="339">
    <xf numFmtId="0" fontId="0" fillId="0" borderId="0" xfId="0"/>
    <xf numFmtId="164" fontId="7" fillId="0" borderId="2" xfId="0" quotePrefix="1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7" fillId="0" borderId="2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7" fontId="6" fillId="0" borderId="2" xfId="0" applyNumberFormat="1" applyFont="1" applyBorder="1" applyAlignment="1">
      <alignment horizontal="right"/>
    </xf>
    <xf numFmtId="0" fontId="0" fillId="0" borderId="4" xfId="0" applyBorder="1"/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3" fontId="4" fillId="0" borderId="0" xfId="2" applyNumberFormat="1" applyFont="1" applyAlignment="1">
      <alignment horizontal="right" wrapTex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7" fontId="10" fillId="0" borderId="2" xfId="0" applyNumberFormat="1" applyFont="1" applyBorder="1" applyAlignment="1">
      <alignment horizontal="right"/>
    </xf>
    <xf numFmtId="0" fontId="10" fillId="2" borderId="0" xfId="0" applyFont="1" applyFill="1" applyAlignment="1">
      <alignment vertical="center"/>
    </xf>
    <xf numFmtId="0" fontId="6" fillId="0" borderId="24" xfId="0" applyFont="1" applyBorder="1" applyAlignment="1">
      <alignment horizontal="right"/>
    </xf>
    <xf numFmtId="7" fontId="6" fillId="3" borderId="6" xfId="0" applyNumberFormat="1" applyFont="1" applyFill="1" applyBorder="1"/>
    <xf numFmtId="0" fontId="0" fillId="0" borderId="0" xfId="0" applyAlignment="1">
      <alignment vertical="center"/>
    </xf>
    <xf numFmtId="0" fontId="6" fillId="0" borderId="25" xfId="0" applyFont="1" applyBorder="1" applyAlignment="1">
      <alignment horizontal="right"/>
    </xf>
    <xf numFmtId="3" fontId="12" fillId="4" borderId="27" xfId="0" applyNumberFormat="1" applyFont="1" applyFill="1" applyBorder="1" applyAlignment="1">
      <alignment horizontal="right" vertical="center"/>
    </xf>
    <xf numFmtId="165" fontId="12" fillId="4" borderId="27" xfId="2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7" fontId="6" fillId="0" borderId="8" xfId="0" applyNumberFormat="1" applyFont="1" applyBorder="1"/>
    <xf numFmtId="0" fontId="5" fillId="5" borderId="13" xfId="0" applyFont="1" applyFill="1" applyBorder="1" applyAlignment="1">
      <alignment horizontal="right"/>
    </xf>
    <xf numFmtId="165" fontId="6" fillId="5" borderId="28" xfId="2" applyNumberFormat="1" applyFont="1" applyFill="1" applyBorder="1" applyProtection="1"/>
    <xf numFmtId="165" fontId="6" fillId="5" borderId="10" xfId="2" applyNumberFormat="1" applyFont="1" applyFill="1" applyBorder="1" applyProtection="1"/>
    <xf numFmtId="0" fontId="3" fillId="0" borderId="2" xfId="0" applyFont="1" applyBorder="1" applyAlignment="1">
      <alignment horizontal="right" wrapText="1"/>
    </xf>
    <xf numFmtId="0" fontId="7" fillId="0" borderId="10" xfId="0" applyFont="1" applyBorder="1" applyAlignment="1">
      <alignment horizontal="right" vertical="top" wrapText="1"/>
    </xf>
    <xf numFmtId="4" fontId="4" fillId="0" borderId="0" xfId="0" applyNumberFormat="1" applyFont="1" applyAlignment="1">
      <alignment horizontal="right"/>
    </xf>
    <xf numFmtId="165" fontId="6" fillId="5" borderId="41" xfId="1" applyNumberFormat="1" applyFont="1" applyFill="1" applyBorder="1" applyAlignment="1" applyProtection="1">
      <alignment horizontal="right"/>
    </xf>
    <xf numFmtId="7" fontId="6" fillId="0" borderId="10" xfId="0" applyNumberFormat="1" applyFont="1" applyBorder="1" applyAlignment="1">
      <alignment horizontal="right"/>
    </xf>
    <xf numFmtId="0" fontId="0" fillId="0" borderId="3" xfId="0" applyBorder="1"/>
    <xf numFmtId="0" fontId="0" fillId="6" borderId="3" xfId="0" applyFill="1" applyBorder="1"/>
    <xf numFmtId="0" fontId="14" fillId="6" borderId="3" xfId="0" applyFont="1" applyFill="1" applyBorder="1" applyAlignment="1">
      <alignment horizontal="right" vertical="center" wrapText="1"/>
    </xf>
    <xf numFmtId="165" fontId="15" fillId="6" borderId="3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10" fillId="4" borderId="38" xfId="0" applyFont="1" applyFill="1" applyBorder="1" applyAlignment="1">
      <alignment horizontal="right"/>
    </xf>
    <xf numFmtId="0" fontId="10" fillId="4" borderId="10" xfId="0" applyFont="1" applyFill="1" applyBorder="1" applyAlignment="1">
      <alignment vertical="center"/>
    </xf>
    <xf numFmtId="0" fontId="10" fillId="4" borderId="10" xfId="0" applyFont="1" applyFill="1" applyBorder="1" applyAlignment="1">
      <alignment horizontal="right" vertical="center"/>
    </xf>
    <xf numFmtId="7" fontId="10" fillId="4" borderId="6" xfId="0" applyNumberFormat="1" applyFont="1" applyFill="1" applyBorder="1"/>
    <xf numFmtId="165" fontId="10" fillId="4" borderId="38" xfId="2" applyNumberFormat="1" applyFont="1" applyFill="1" applyBorder="1" applyAlignment="1" applyProtection="1">
      <alignment vertical="center"/>
    </xf>
    <xf numFmtId="4" fontId="15" fillId="6" borderId="3" xfId="0" applyNumberFormat="1" applyFont="1" applyFill="1" applyBorder="1" applyAlignment="1">
      <alignment horizontal="left" vertical="center"/>
    </xf>
    <xf numFmtId="0" fontId="2" fillId="0" borderId="10" xfId="0" applyFont="1" applyBorder="1" applyAlignment="1">
      <alignment vertical="top" wrapText="1"/>
    </xf>
    <xf numFmtId="4" fontId="6" fillId="7" borderId="36" xfId="2" applyNumberFormat="1" applyFont="1" applyFill="1" applyBorder="1" applyProtection="1">
      <protection locked="0"/>
    </xf>
    <xf numFmtId="4" fontId="6" fillId="7" borderId="8" xfId="2" applyNumberFormat="1" applyFont="1" applyFill="1" applyBorder="1" applyAlignment="1" applyProtection="1">
      <alignment horizontal="right"/>
      <protection locked="0"/>
    </xf>
    <xf numFmtId="4" fontId="6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>
      <alignment horizontal="left" vertical="top" wrapText="1"/>
    </xf>
    <xf numFmtId="165" fontId="6" fillId="5" borderId="42" xfId="1" applyNumberFormat="1" applyFont="1" applyFill="1" applyBorder="1" applyAlignment="1" applyProtection="1">
      <alignment horizontal="right"/>
    </xf>
    <xf numFmtId="0" fontId="0" fillId="8" borderId="2" xfId="0" applyFill="1" applyBorder="1" applyAlignment="1">
      <alignment vertical="top" wrapText="1"/>
    </xf>
    <xf numFmtId="4" fontId="18" fillId="0" borderId="1" xfId="0" applyNumberFormat="1" applyFont="1" applyBorder="1" applyAlignment="1">
      <alignment horizontal="right" vertical="center" wrapText="1"/>
    </xf>
    <xf numFmtId="165" fontId="13" fillId="8" borderId="46" xfId="0" applyNumberFormat="1" applyFont="1" applyFill="1" applyBorder="1" applyAlignment="1">
      <alignment horizontal="center" vertical="top" wrapText="1"/>
    </xf>
    <xf numFmtId="168" fontId="7" fillId="9" borderId="47" xfId="3" applyNumberFormat="1" applyFont="1" applyFill="1" applyBorder="1" applyAlignment="1">
      <alignment horizontal="left" wrapText="1"/>
    </xf>
    <xf numFmtId="49" fontId="0" fillId="8" borderId="13" xfId="0" applyNumberFormat="1" applyFill="1" applyBorder="1" applyAlignment="1">
      <alignment vertical="top" wrapText="1"/>
    </xf>
    <xf numFmtId="49" fontId="0" fillId="8" borderId="7" xfId="0" applyNumberFormat="1" applyFill="1" applyBorder="1" applyAlignment="1">
      <alignment vertical="top" wrapText="1"/>
    </xf>
    <xf numFmtId="3" fontId="0" fillId="8" borderId="2" xfId="0" applyNumberFormat="1" applyFill="1" applyBorder="1" applyAlignment="1">
      <alignment vertical="top" wrapText="1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7" fontId="6" fillId="0" borderId="16" xfId="0" applyNumberFormat="1" applyFont="1" applyBorder="1"/>
    <xf numFmtId="7" fontId="6" fillId="0" borderId="11" xfId="0" applyNumberFormat="1" applyFont="1" applyBorder="1"/>
    <xf numFmtId="165" fontId="6" fillId="5" borderId="39" xfId="1" applyNumberFormat="1" applyFont="1" applyFill="1" applyBorder="1" applyAlignment="1" applyProtection="1">
      <alignment horizontal="right"/>
    </xf>
    <xf numFmtId="165" fontId="6" fillId="5" borderId="3" xfId="1" applyNumberFormat="1" applyFont="1" applyFill="1" applyBorder="1" applyAlignment="1" applyProtection="1">
      <alignment horizontal="right"/>
    </xf>
    <xf numFmtId="165" fontId="6" fillId="5" borderId="34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4" fontId="2" fillId="0" borderId="0" xfId="0" applyNumberFormat="1" applyFont="1" applyAlignment="1">
      <alignment horizontal="center" vertical="top" wrapText="1"/>
    </xf>
    <xf numFmtId="165" fontId="2" fillId="8" borderId="46" xfId="0" applyNumberFormat="1" applyFont="1" applyFill="1" applyBorder="1" applyAlignment="1">
      <alignment horizontal="center" vertical="top" wrapText="1"/>
    </xf>
    <xf numFmtId="165" fontId="19" fillId="8" borderId="46" xfId="0" applyNumberFormat="1" applyFont="1" applyFill="1" applyBorder="1" applyAlignment="1">
      <alignment horizontal="center" vertical="center" wrapText="1"/>
    </xf>
    <xf numFmtId="165" fontId="6" fillId="5" borderId="37" xfId="1" applyNumberFormat="1" applyFont="1" applyFill="1" applyBorder="1" applyAlignment="1" applyProtection="1">
      <alignment horizontal="right"/>
    </xf>
    <xf numFmtId="0" fontId="1" fillId="0" borderId="8" xfId="0" applyFont="1" applyBorder="1" applyAlignment="1">
      <alignment horizontal="left" indent="1"/>
    </xf>
    <xf numFmtId="165" fontId="6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>
      <alignment horizontal="right"/>
    </xf>
    <xf numFmtId="0" fontId="5" fillId="5" borderId="55" xfId="0" applyFont="1" applyFill="1" applyBorder="1" applyAlignment="1">
      <alignment horizontal="right"/>
    </xf>
    <xf numFmtId="4" fontId="0" fillId="10" borderId="3" xfId="0" applyNumberFormat="1" applyFill="1" applyBorder="1" applyProtection="1">
      <protection locked="0"/>
    </xf>
    <xf numFmtId="7" fontId="6" fillId="0" borderId="18" xfId="0" applyNumberFormat="1" applyFont="1" applyBorder="1"/>
    <xf numFmtId="165" fontId="6" fillId="5" borderId="54" xfId="1" applyNumberFormat="1" applyFont="1" applyFill="1" applyBorder="1" applyAlignment="1" applyProtection="1">
      <alignment horizontal="right"/>
    </xf>
    <xf numFmtId="165" fontId="6" fillId="5" borderId="3" xfId="2" applyNumberFormat="1" applyFont="1" applyFill="1" applyBorder="1" applyProtection="1"/>
    <xf numFmtId="0" fontId="1" fillId="0" borderId="17" xfId="0" applyFont="1" applyBorder="1" applyAlignment="1">
      <alignment horizontal="left" indent="1"/>
    </xf>
    <xf numFmtId="165" fontId="10" fillId="7" borderId="42" xfId="1" applyNumberFormat="1" applyFont="1" applyFill="1" applyBorder="1" applyAlignment="1" applyProtection="1">
      <alignment horizontal="right"/>
    </xf>
    <xf numFmtId="165" fontId="11" fillId="4" borderId="38" xfId="0" applyNumberFormat="1" applyFont="1" applyFill="1" applyBorder="1" applyAlignment="1">
      <alignment horizontal="right" vertical="center"/>
    </xf>
    <xf numFmtId="10" fontId="6" fillId="5" borderId="41" xfId="1" applyNumberFormat="1" applyFont="1" applyFill="1" applyBorder="1" applyAlignment="1" applyProtection="1">
      <alignment horizontal="right"/>
    </xf>
    <xf numFmtId="0" fontId="0" fillId="0" borderId="1" xfId="0" applyBorder="1"/>
    <xf numFmtId="0" fontId="10" fillId="4" borderId="1" xfId="0" applyFont="1" applyFill="1" applyBorder="1" applyAlignment="1">
      <alignment vertical="center"/>
    </xf>
    <xf numFmtId="0" fontId="0" fillId="6" borderId="1" xfId="0" applyFill="1" applyBorder="1"/>
    <xf numFmtId="4" fontId="0" fillId="10" borderId="1" xfId="0" applyNumberFormat="1" applyFill="1" applyBorder="1" applyProtection="1">
      <protection locked="0"/>
    </xf>
    <xf numFmtId="165" fontId="6" fillId="5" borderId="1" xfId="1" applyNumberFormat="1" applyFont="1" applyFill="1" applyBorder="1" applyAlignment="1" applyProtection="1">
      <alignment horizontal="right"/>
    </xf>
    <xf numFmtId="165" fontId="6" fillId="5" borderId="2" xfId="2" applyNumberFormat="1" applyFont="1" applyFill="1" applyBorder="1" applyProtection="1"/>
    <xf numFmtId="0" fontId="1" fillId="0" borderId="64" xfId="0" quotePrefix="1" applyFont="1" applyBorder="1" applyAlignment="1">
      <alignment horizontal="center"/>
    </xf>
    <xf numFmtId="0" fontId="1" fillId="0" borderId="66" xfId="0" quotePrefix="1" applyFont="1" applyBorder="1" applyAlignment="1">
      <alignment horizontal="center"/>
    </xf>
    <xf numFmtId="0" fontId="1" fillId="0" borderId="72" xfId="0" quotePrefix="1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4" xfId="0" quotePrefix="1" applyFont="1" applyBorder="1" applyAlignment="1">
      <alignment horizontal="center"/>
    </xf>
    <xf numFmtId="0" fontId="0" fillId="0" borderId="37" xfId="0" applyBorder="1"/>
    <xf numFmtId="165" fontId="4" fillId="0" borderId="3" xfId="0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4" fillId="0" borderId="18" xfId="0" applyFont="1" applyBorder="1" applyAlignment="1">
      <alignment horizontal="right"/>
    </xf>
    <xf numFmtId="0" fontId="1" fillId="0" borderId="74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83" xfId="0" applyFont="1" applyBorder="1" applyAlignment="1">
      <alignment horizontal="center"/>
    </xf>
    <xf numFmtId="165" fontId="6" fillId="5" borderId="84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right"/>
    </xf>
    <xf numFmtId="0" fontId="1" fillId="0" borderId="88" xfId="0" applyFont="1" applyBorder="1" applyAlignment="1">
      <alignment horizontal="center"/>
    </xf>
    <xf numFmtId="165" fontId="6" fillId="5" borderId="89" xfId="2" applyNumberFormat="1" applyFont="1" applyFill="1" applyBorder="1" applyProtection="1"/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165" fontId="6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>
      <alignment horizontal="center"/>
    </xf>
    <xf numFmtId="4" fontId="6" fillId="11" borderId="53" xfId="2" applyNumberFormat="1" applyFont="1" applyFill="1" applyBorder="1" applyProtection="1">
      <protection locked="0"/>
    </xf>
    <xf numFmtId="0" fontId="6" fillId="11" borderId="53" xfId="1" applyNumberFormat="1" applyFont="1" applyFill="1" applyBorder="1" applyAlignment="1" applyProtection="1">
      <alignment horizontal="right"/>
    </xf>
    <xf numFmtId="4" fontId="6" fillId="11" borderId="22" xfId="2" applyNumberFormat="1" applyFont="1" applyFill="1" applyBorder="1" applyProtection="1">
      <protection locked="0"/>
    </xf>
    <xf numFmtId="0" fontId="6" fillId="11" borderId="22" xfId="1" applyNumberFormat="1" applyFont="1" applyFill="1" applyBorder="1" applyAlignment="1" applyProtection="1">
      <alignment horizontal="right"/>
    </xf>
    <xf numFmtId="4" fontId="6" fillId="11" borderId="43" xfId="2" applyNumberFormat="1" applyFont="1" applyFill="1" applyBorder="1" applyProtection="1">
      <protection locked="0"/>
    </xf>
    <xf numFmtId="4" fontId="6" fillId="11" borderId="22" xfId="1" applyNumberFormat="1" applyFont="1" applyFill="1" applyBorder="1" applyAlignment="1" applyProtection="1">
      <alignment horizontal="right"/>
    </xf>
    <xf numFmtId="165" fontId="6" fillId="11" borderId="22" xfId="2" applyNumberFormat="1" applyFont="1" applyFill="1" applyBorder="1" applyAlignment="1" applyProtection="1">
      <alignment horizontal="right"/>
      <protection locked="0"/>
    </xf>
    <xf numFmtId="7" fontId="6" fillId="10" borderId="62" xfId="0" applyNumberFormat="1" applyFont="1" applyFill="1" applyBorder="1"/>
    <xf numFmtId="0" fontId="2" fillId="10" borderId="22" xfId="0" applyFont="1" applyFill="1" applyBorder="1"/>
    <xf numFmtId="0" fontId="2" fillId="10" borderId="43" xfId="0" applyFont="1" applyFill="1" applyBorder="1"/>
    <xf numFmtId="7" fontId="6" fillId="10" borderId="20" xfId="0" applyNumberFormat="1" applyFont="1" applyFill="1" applyBorder="1"/>
    <xf numFmtId="0" fontId="13" fillId="10" borderId="44" xfId="0" applyFont="1" applyFill="1" applyBorder="1"/>
    <xf numFmtId="7" fontId="6" fillId="10" borderId="19" xfId="0" applyNumberFormat="1" applyFont="1" applyFill="1" applyBorder="1"/>
    <xf numFmtId="4" fontId="6" fillId="11" borderId="51" xfId="2" applyNumberFormat="1" applyFont="1" applyFill="1" applyBorder="1" applyProtection="1">
      <protection locked="0"/>
    </xf>
    <xf numFmtId="4" fontId="6" fillId="11" borderId="40" xfId="2" applyNumberFormat="1" applyFont="1" applyFill="1" applyBorder="1" applyProtection="1">
      <protection locked="0"/>
    </xf>
    <xf numFmtId="0" fontId="2" fillId="10" borderId="44" xfId="0" applyFont="1" applyFill="1" applyBorder="1"/>
    <xf numFmtId="0" fontId="2" fillId="10" borderId="86" xfId="0" applyFont="1" applyFill="1" applyBorder="1" applyAlignment="1">
      <alignment horizontal="center"/>
    </xf>
    <xf numFmtId="0" fontId="2" fillId="10" borderId="15" xfId="0" applyFont="1" applyFill="1" applyBorder="1"/>
    <xf numFmtId="165" fontId="6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>
      <alignment horizontal="center"/>
    </xf>
    <xf numFmtId="4" fontId="6" fillId="11" borderId="87" xfId="2" applyNumberFormat="1" applyFont="1" applyFill="1" applyBorder="1" applyProtection="1">
      <protection locked="0"/>
    </xf>
    <xf numFmtId="4" fontId="6" fillId="11" borderId="59" xfId="1" applyNumberFormat="1" applyFont="1" applyFill="1" applyBorder="1" applyAlignment="1" applyProtection="1">
      <alignment horizontal="right"/>
    </xf>
    <xf numFmtId="4" fontId="6" fillId="11" borderId="60" xfId="2" applyNumberFormat="1" applyFont="1" applyFill="1" applyBorder="1" applyProtection="1">
      <protection locked="0"/>
    </xf>
    <xf numFmtId="0" fontId="1" fillId="0" borderId="7" xfId="0" applyFont="1" applyBorder="1" applyAlignment="1">
      <alignment horizontal="left" indent="1"/>
    </xf>
    <xf numFmtId="165" fontId="0" fillId="8" borderId="0" xfId="0" applyNumberFormat="1" applyFill="1" applyAlignment="1">
      <alignment horizontal="left" vertical="top" wrapText="1"/>
    </xf>
    <xf numFmtId="4" fontId="6" fillId="12" borderId="11" xfId="2" applyNumberFormat="1" applyFont="1" applyFill="1" applyBorder="1" applyProtection="1">
      <protection locked="0"/>
    </xf>
    <xf numFmtId="4" fontId="6" fillId="12" borderId="30" xfId="2" applyNumberFormat="1" applyFont="1" applyFill="1" applyBorder="1" applyProtection="1">
      <protection locked="0"/>
    </xf>
    <xf numFmtId="4" fontId="6" fillId="12" borderId="34" xfId="2" applyNumberFormat="1" applyFont="1" applyFill="1" applyBorder="1" applyProtection="1">
      <protection locked="0"/>
    </xf>
    <xf numFmtId="4" fontId="6" fillId="12" borderId="29" xfId="2" applyNumberFormat="1" applyFont="1" applyFill="1" applyBorder="1" applyProtection="1">
      <protection locked="0"/>
    </xf>
    <xf numFmtId="165" fontId="6" fillId="12" borderId="16" xfId="2" applyNumberFormat="1" applyFont="1" applyFill="1" applyBorder="1" applyAlignment="1" applyProtection="1">
      <alignment horizontal="right"/>
      <protection locked="0"/>
    </xf>
    <xf numFmtId="4" fontId="6" fillId="12" borderId="8" xfId="2" applyNumberFormat="1" applyFont="1" applyFill="1" applyBorder="1" applyProtection="1">
      <protection locked="0"/>
    </xf>
    <xf numFmtId="4" fontId="6" fillId="12" borderId="52" xfId="2" applyNumberFormat="1" applyFont="1" applyFill="1" applyBorder="1" applyProtection="1">
      <protection locked="0"/>
    </xf>
    <xf numFmtId="4" fontId="6" fillId="12" borderId="14" xfId="2" applyNumberFormat="1" applyFont="1" applyFill="1" applyBorder="1" applyProtection="1">
      <protection locked="0"/>
    </xf>
    <xf numFmtId="165" fontId="6" fillId="12" borderId="6" xfId="2" applyNumberFormat="1" applyFont="1" applyFill="1" applyBorder="1" applyAlignment="1" applyProtection="1">
      <alignment horizontal="right"/>
      <protection locked="0"/>
    </xf>
    <xf numFmtId="165" fontId="6" fillId="12" borderId="18" xfId="2" applyNumberFormat="1" applyFont="1" applyFill="1" applyBorder="1" applyAlignment="1" applyProtection="1">
      <alignment horizontal="right"/>
      <protection locked="0"/>
    </xf>
    <xf numFmtId="4" fontId="6" fillId="12" borderId="32" xfId="2" applyNumberFormat="1" applyFont="1" applyFill="1" applyBorder="1" applyProtection="1">
      <protection locked="0"/>
    </xf>
    <xf numFmtId="4" fontId="6" fillId="12" borderId="31" xfId="2" applyNumberFormat="1" applyFont="1" applyFill="1" applyBorder="1" applyProtection="1">
      <protection locked="0"/>
    </xf>
    <xf numFmtId="4" fontId="6" fillId="12" borderId="9" xfId="2" applyNumberFormat="1" applyFont="1" applyFill="1" applyBorder="1" applyProtection="1">
      <protection locked="0"/>
    </xf>
    <xf numFmtId="165" fontId="6" fillId="12" borderId="11" xfId="2" applyNumberFormat="1" applyFont="1" applyFill="1" applyBorder="1" applyAlignment="1" applyProtection="1">
      <alignment horizontal="right"/>
      <protection locked="0"/>
    </xf>
    <xf numFmtId="4" fontId="6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4" fillId="13" borderId="18" xfId="2" applyNumberFormat="1" applyFont="1" applyFill="1" applyBorder="1" applyAlignment="1" applyProtection="1">
      <alignment horizontal="right"/>
      <protection locked="0"/>
    </xf>
    <xf numFmtId="165" fontId="6" fillId="12" borderId="18" xfId="1" applyNumberFormat="1" applyFont="1" applyFill="1" applyBorder="1" applyAlignment="1" applyProtection="1">
      <alignment horizontal="right"/>
      <protection locked="0"/>
    </xf>
    <xf numFmtId="165" fontId="6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6" fillId="12" borderId="6" xfId="2" applyNumberFormat="1" applyFont="1" applyFill="1" applyBorder="1" applyProtection="1">
      <protection locked="0"/>
    </xf>
    <xf numFmtId="4" fontId="6" fillId="12" borderId="56" xfId="2" applyNumberFormat="1" applyFont="1" applyFill="1" applyBorder="1" applyProtection="1"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4" fontId="6" fillId="12" borderId="35" xfId="2" applyNumberFormat="1" applyFont="1" applyFill="1" applyBorder="1" applyProtection="1">
      <protection locked="0"/>
    </xf>
    <xf numFmtId="4" fontId="6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6" fillId="12" borderId="17" xfId="2" applyNumberFormat="1" applyFont="1" applyFill="1" applyBorder="1" applyProtection="1">
      <protection locked="0"/>
    </xf>
    <xf numFmtId="165" fontId="6" fillId="12" borderId="1" xfId="2" applyNumberFormat="1" applyFont="1" applyFill="1" applyBorder="1" applyAlignment="1" applyProtection="1">
      <alignment horizontal="right"/>
      <protection locked="0"/>
    </xf>
    <xf numFmtId="4" fontId="6" fillId="12" borderId="58" xfId="2" applyNumberFormat="1" applyFont="1" applyFill="1" applyBorder="1" applyProtection="1">
      <protection locked="0"/>
    </xf>
    <xf numFmtId="4" fontId="6" fillId="12" borderId="18" xfId="2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6" fillId="12" borderId="28" xfId="2" applyNumberFormat="1" applyFont="1" applyFill="1" applyBorder="1" applyProtection="1">
      <protection locked="0"/>
    </xf>
    <xf numFmtId="165" fontId="6" fillId="12" borderId="3" xfId="2" applyNumberFormat="1" applyFont="1" applyFill="1" applyBorder="1" applyAlignment="1" applyProtection="1">
      <alignment horizontal="right"/>
      <protection locked="0"/>
    </xf>
    <xf numFmtId="4" fontId="6" fillId="12" borderId="57" xfId="2" applyNumberFormat="1" applyFont="1" applyFill="1" applyBorder="1" applyProtection="1">
      <protection locked="0"/>
    </xf>
    <xf numFmtId="4" fontId="6" fillId="12" borderId="36" xfId="2" applyNumberFormat="1" applyFont="1" applyFill="1" applyBorder="1" applyProtection="1">
      <protection locked="0"/>
    </xf>
    <xf numFmtId="4" fontId="6" fillId="12" borderId="16" xfId="2" applyNumberFormat="1" applyFont="1" applyFill="1" applyBorder="1" applyProtection="1">
      <protection locked="0"/>
    </xf>
    <xf numFmtId="165" fontId="6" fillId="12" borderId="23" xfId="0" applyNumberFormat="1" applyFont="1" applyFill="1" applyBorder="1" applyAlignment="1" applyProtection="1">
      <alignment horizontal="right"/>
      <protection locked="0"/>
    </xf>
    <xf numFmtId="165" fontId="6" fillId="13" borderId="23" xfId="0" applyNumberFormat="1" applyFont="1" applyFill="1" applyBorder="1" applyAlignment="1" applyProtection="1">
      <alignment horizontal="right"/>
      <protection locked="0"/>
    </xf>
    <xf numFmtId="165" fontId="6" fillId="12" borderId="25" xfId="0" applyNumberFormat="1" applyFont="1" applyFill="1" applyBorder="1" applyAlignment="1" applyProtection="1">
      <alignment horizontal="right"/>
      <protection locked="0"/>
    </xf>
    <xf numFmtId="165" fontId="6" fillId="13" borderId="25" xfId="0" applyNumberFormat="1" applyFont="1" applyFill="1" applyBorder="1" applyAlignment="1" applyProtection="1">
      <alignment horizontal="right"/>
      <protection locked="0"/>
    </xf>
    <xf numFmtId="165" fontId="6" fillId="12" borderId="26" xfId="0" applyNumberFormat="1" applyFont="1" applyFill="1" applyBorder="1" applyAlignment="1" applyProtection="1">
      <alignment horizontal="right"/>
      <protection locked="0"/>
    </xf>
    <xf numFmtId="165" fontId="6" fillId="13" borderId="26" xfId="0" applyNumberFormat="1" applyFont="1" applyFill="1" applyBorder="1" applyAlignment="1" applyProtection="1">
      <alignment horizontal="right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0" fillId="6" borderId="4" xfId="0" applyFill="1" applyBorder="1"/>
    <xf numFmtId="3" fontId="1" fillId="8" borderId="8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top" wrapText="1"/>
    </xf>
    <xf numFmtId="0" fontId="2" fillId="0" borderId="10" xfId="0" applyFont="1" applyBorder="1" applyAlignment="1">
      <alignment horizontal="right" vertical="top" wrapText="1"/>
    </xf>
    <xf numFmtId="4" fontId="2" fillId="8" borderId="4" xfId="0" applyNumberFormat="1" applyFont="1" applyFill="1" applyBorder="1" applyAlignment="1">
      <alignment horizontal="center" vertical="top" wrapText="1"/>
    </xf>
    <xf numFmtId="165" fontId="2" fillId="8" borderId="46" xfId="2" applyNumberFormat="1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37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right" vertical="top" wrapText="1"/>
    </xf>
    <xf numFmtId="7" fontId="2" fillId="0" borderId="2" xfId="0" applyNumberFormat="1" applyFont="1" applyBorder="1" applyAlignment="1">
      <alignment vertical="top"/>
    </xf>
    <xf numFmtId="49" fontId="2" fillId="8" borderId="43" xfId="2" applyNumberFormat="1" applyFont="1" applyFill="1" applyBorder="1" applyAlignment="1" applyProtection="1">
      <alignment horizontal="left" vertical="top" wrapText="1"/>
    </xf>
    <xf numFmtId="49" fontId="2" fillId="8" borderId="44" xfId="2" applyNumberFormat="1" applyFont="1" applyFill="1" applyBorder="1" applyAlignment="1" applyProtection="1">
      <alignment horizontal="left" vertical="top" wrapText="1"/>
    </xf>
    <xf numFmtId="7" fontId="2" fillId="0" borderId="2" xfId="0" applyNumberFormat="1" applyFont="1" applyBorder="1" applyAlignment="1">
      <alignment vertical="top" wrapText="1"/>
    </xf>
    <xf numFmtId="49" fontId="2" fillId="8" borderId="0" xfId="2" applyNumberFormat="1" applyFont="1" applyFill="1" applyBorder="1" applyAlignment="1" applyProtection="1">
      <alignment horizontal="left" vertical="top" wrapText="1"/>
    </xf>
    <xf numFmtId="49" fontId="2" fillId="8" borderId="2" xfId="2" applyNumberFormat="1" applyFont="1" applyFill="1" applyBorder="1" applyAlignment="1" applyProtection="1">
      <alignment horizontal="left" vertical="top" wrapText="1"/>
    </xf>
    <xf numFmtId="7" fontId="2" fillId="0" borderId="1" xfId="0" applyNumberFormat="1" applyFont="1" applyBorder="1" applyAlignment="1">
      <alignment vertical="top" wrapText="1"/>
    </xf>
    <xf numFmtId="3" fontId="2" fillId="13" borderId="6" xfId="2" applyNumberFormat="1" applyFont="1" applyFill="1" applyBorder="1" applyAlignment="1" applyProtection="1">
      <alignment horizontal="left" vertical="top" wrapText="1"/>
      <protection locked="0"/>
    </xf>
    <xf numFmtId="7" fontId="2" fillId="0" borderId="37" xfId="0" applyNumberFormat="1" applyFont="1" applyBorder="1" applyAlignment="1">
      <alignment vertical="top" wrapText="1"/>
    </xf>
    <xf numFmtId="165" fontId="2" fillId="8" borderId="37" xfId="2" applyNumberFormat="1" applyFont="1" applyFill="1" applyBorder="1" applyAlignment="1" applyProtection="1">
      <alignment horizontal="left" vertical="center" wrapText="1"/>
    </xf>
    <xf numFmtId="167" fontId="2" fillId="8" borderId="2" xfId="0" applyNumberFormat="1" applyFont="1" applyFill="1" applyBorder="1" applyAlignment="1">
      <alignment horizontal="left" vertical="top" wrapText="1"/>
    </xf>
    <xf numFmtId="0" fontId="2" fillId="0" borderId="42" xfId="0" applyFont="1" applyBorder="1" applyAlignment="1">
      <alignment vertical="top" wrapText="1"/>
    </xf>
    <xf numFmtId="7" fontId="2" fillId="0" borderId="42" xfId="0" applyNumberFormat="1" applyFont="1" applyBorder="1" applyAlignment="1">
      <alignment vertical="top" wrapText="1"/>
    </xf>
    <xf numFmtId="165" fontId="2" fillId="8" borderId="10" xfId="2" applyNumberFormat="1" applyFont="1" applyFill="1" applyBorder="1" applyAlignment="1" applyProtection="1">
      <alignment horizontal="left" vertical="center" wrapText="1"/>
    </xf>
    <xf numFmtId="165" fontId="2" fillId="8" borderId="42" xfId="2" applyNumberFormat="1" applyFont="1" applyFill="1" applyBorder="1" applyAlignment="1" applyProtection="1">
      <alignment horizontal="left" vertical="center" wrapText="1"/>
    </xf>
    <xf numFmtId="165" fontId="2" fillId="8" borderId="10" xfId="0" applyNumberFormat="1" applyFont="1" applyFill="1" applyBorder="1" applyAlignment="1">
      <alignment horizontal="lef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38" xfId="0" applyFont="1" applyBorder="1" applyAlignment="1">
      <alignment vertical="top" wrapText="1"/>
    </xf>
    <xf numFmtId="7" fontId="2" fillId="0" borderId="3" xfId="0" applyNumberFormat="1" applyFont="1" applyBorder="1" applyAlignment="1">
      <alignment vertical="top" wrapText="1"/>
    </xf>
    <xf numFmtId="165" fontId="2" fillId="0" borderId="1" xfId="2" applyNumberFormat="1" applyFont="1" applyFill="1" applyBorder="1" applyAlignment="1" applyProtection="1">
      <alignment horizontal="left" vertical="top" wrapText="1"/>
    </xf>
    <xf numFmtId="10" fontId="2" fillId="0" borderId="2" xfId="2" applyNumberFormat="1" applyFont="1" applyFill="1" applyBorder="1" applyAlignment="1" applyProtection="1">
      <alignment horizontal="center" vertical="top" wrapText="1"/>
    </xf>
    <xf numFmtId="165" fontId="2" fillId="0" borderId="2" xfId="2" applyNumberFormat="1" applyFont="1" applyFill="1" applyBorder="1" applyAlignment="1" applyProtection="1">
      <alignment horizontal="center" vertical="top" wrapText="1"/>
    </xf>
    <xf numFmtId="0" fontId="2" fillId="0" borderId="2" xfId="2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right" vertical="top" wrapText="1"/>
    </xf>
    <xf numFmtId="165" fontId="2" fillId="8" borderId="45" xfId="2" applyNumberFormat="1" applyFont="1" applyFill="1" applyBorder="1" applyAlignment="1" applyProtection="1">
      <alignment horizontal="left" vertical="top" wrapText="1"/>
    </xf>
    <xf numFmtId="4" fontId="2" fillId="8" borderId="43" xfId="0" applyNumberFormat="1" applyFont="1" applyFill="1" applyBorder="1" applyAlignment="1">
      <alignment horizontal="center" vertical="top" wrapText="1"/>
    </xf>
    <xf numFmtId="165" fontId="2" fillId="8" borderId="45" xfId="2" applyNumberFormat="1" applyFont="1" applyFill="1" applyBorder="1" applyAlignment="1" applyProtection="1">
      <alignment horizontal="right" vertical="top" wrapText="1"/>
    </xf>
    <xf numFmtId="165" fontId="2" fillId="8" borderId="45" xfId="0" applyNumberFormat="1" applyFont="1" applyFill="1" applyBorder="1" applyAlignment="1">
      <alignment horizontal="right" vertical="top" wrapText="1"/>
    </xf>
    <xf numFmtId="165" fontId="2" fillId="8" borderId="45" xfId="0" applyNumberFormat="1" applyFont="1" applyFill="1" applyBorder="1" applyAlignment="1">
      <alignment horizontal="center" vertical="top" wrapText="1"/>
    </xf>
    <xf numFmtId="0" fontId="2" fillId="13" borderId="20" xfId="0" applyFont="1" applyFill="1" applyBorder="1" applyAlignment="1">
      <alignment vertical="top" wrapText="1"/>
    </xf>
    <xf numFmtId="3" fontId="2" fillId="8" borderId="46" xfId="2" applyNumberFormat="1" applyFont="1" applyFill="1" applyBorder="1" applyAlignment="1" applyProtection="1">
      <alignment horizontal="right" vertical="top" wrapText="1"/>
    </xf>
    <xf numFmtId="0" fontId="2" fillId="13" borderId="3" xfId="0" applyFont="1" applyFill="1" applyBorder="1" applyAlignment="1">
      <alignment vertical="top" wrapText="1"/>
    </xf>
    <xf numFmtId="3" fontId="2" fillId="8" borderId="46" xfId="2" applyNumberFormat="1" applyFont="1" applyFill="1" applyBorder="1" applyAlignment="1" applyProtection="1">
      <alignment horizontal="center" vertical="top" wrapText="1"/>
    </xf>
    <xf numFmtId="0" fontId="1" fillId="0" borderId="37" xfId="0" applyFont="1" applyBorder="1" applyAlignment="1">
      <alignment horizontal="center"/>
    </xf>
    <xf numFmtId="0" fontId="2" fillId="10" borderId="61" xfId="0" applyFont="1" applyFill="1" applyBorder="1" applyAlignment="1">
      <alignment horizontal="center"/>
    </xf>
    <xf numFmtId="0" fontId="2" fillId="10" borderId="53" xfId="0" applyFont="1" applyFill="1" applyBorder="1"/>
    <xf numFmtId="165" fontId="1" fillId="11" borderId="53" xfId="2" applyNumberFormat="1" applyFont="1" applyFill="1" applyBorder="1" applyAlignment="1" applyProtection="1">
      <alignment horizontal="right"/>
      <protection locked="0"/>
    </xf>
    <xf numFmtId="165" fontId="1" fillId="11" borderId="53" xfId="0" applyNumberFormat="1" applyFont="1" applyFill="1" applyBorder="1" applyProtection="1">
      <protection locked="0"/>
    </xf>
    <xf numFmtId="165" fontId="1" fillId="11" borderId="63" xfId="0" applyNumberFormat="1" applyFont="1" applyFill="1" applyBorder="1" applyProtection="1">
      <protection locked="0"/>
    </xf>
    <xf numFmtId="165" fontId="1" fillId="13" borderId="11" xfId="2" applyNumberFormat="1" applyFont="1" applyFill="1" applyBorder="1" applyAlignment="1" applyProtection="1">
      <alignment horizontal="right"/>
      <protection locked="0"/>
    </xf>
    <xf numFmtId="165" fontId="1" fillId="12" borderId="7" xfId="0" applyNumberFormat="1" applyFont="1" applyFill="1" applyBorder="1" applyProtection="1">
      <protection locked="0"/>
    </xf>
    <xf numFmtId="165" fontId="1" fillId="12" borderId="65" xfId="0" applyNumberFormat="1" applyFont="1" applyFill="1" applyBorder="1" applyProtection="1">
      <protection locked="0"/>
    </xf>
    <xf numFmtId="165" fontId="1" fillId="13" borderId="18" xfId="2" applyNumberFormat="1" applyFont="1" applyFill="1" applyBorder="1" applyAlignment="1" applyProtection="1">
      <alignment horizontal="right"/>
      <protection locked="0"/>
    </xf>
    <xf numFmtId="165" fontId="1" fillId="12" borderId="10" xfId="0" applyNumberFormat="1" applyFont="1" applyFill="1" applyBorder="1" applyProtection="1">
      <protection locked="0"/>
    </xf>
    <xf numFmtId="165" fontId="1" fillId="12" borderId="67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10" fontId="2" fillId="0" borderId="1" xfId="0" applyNumberFormat="1" applyFont="1" applyBorder="1" applyAlignment="1" applyProtection="1">
      <alignment horizontal="center"/>
      <protection hidden="1"/>
    </xf>
    <xf numFmtId="0" fontId="2" fillId="10" borderId="68" xfId="0" applyFont="1" applyFill="1" applyBorder="1" applyAlignment="1">
      <alignment horizontal="center"/>
    </xf>
    <xf numFmtId="165" fontId="1" fillId="10" borderId="22" xfId="2" applyNumberFormat="1" applyFont="1" applyFill="1" applyBorder="1" applyAlignment="1" applyProtection="1">
      <alignment horizontal="right"/>
      <protection locked="0"/>
    </xf>
    <xf numFmtId="165" fontId="1" fillId="11" borderId="22" xfId="0" applyNumberFormat="1" applyFont="1" applyFill="1" applyBorder="1" applyProtection="1">
      <protection locked="0"/>
    </xf>
    <xf numFmtId="165" fontId="1" fillId="11" borderId="69" xfId="0" applyNumberFormat="1" applyFont="1" applyFill="1" applyBorder="1" applyProtection="1">
      <protection locked="0"/>
    </xf>
    <xf numFmtId="165" fontId="1" fillId="12" borderId="23" xfId="0" applyNumberFormat="1" applyFont="1" applyFill="1" applyBorder="1" applyProtection="1">
      <protection locked="0"/>
    </xf>
    <xf numFmtId="165" fontId="1" fillId="12" borderId="70" xfId="0" applyNumberFormat="1" applyFont="1" applyFill="1" applyBorder="1" applyProtection="1">
      <protection locked="0"/>
    </xf>
    <xf numFmtId="10" fontId="2" fillId="0" borderId="3" xfId="0" applyNumberFormat="1" applyFont="1" applyBorder="1" applyAlignment="1" applyProtection="1">
      <alignment horizontal="center"/>
      <protection hidden="1"/>
    </xf>
    <xf numFmtId="0" fontId="2" fillId="10" borderId="71" xfId="0" applyFont="1" applyFill="1" applyBorder="1" applyAlignment="1">
      <alignment horizontal="center"/>
    </xf>
    <xf numFmtId="165" fontId="1" fillId="13" borderId="6" xfId="2" applyNumberFormat="1" applyFont="1" applyFill="1" applyBorder="1" applyAlignment="1" applyProtection="1">
      <alignment horizontal="right"/>
      <protection locked="0"/>
    </xf>
    <xf numFmtId="165" fontId="1" fillId="12" borderId="8" xfId="0" applyNumberFormat="1" applyFont="1" applyFill="1" applyBorder="1" applyProtection="1">
      <protection locked="0"/>
    </xf>
    <xf numFmtId="165" fontId="1" fillId="12" borderId="73" xfId="0" applyNumberFormat="1" applyFont="1" applyFill="1" applyBorder="1" applyProtection="1">
      <protection locked="0"/>
    </xf>
    <xf numFmtId="165" fontId="1" fillId="13" borderId="16" xfId="2" applyNumberFormat="1" applyFont="1" applyFill="1" applyBorder="1" applyAlignment="1" applyProtection="1">
      <alignment horizontal="right"/>
      <protection locked="0"/>
    </xf>
    <xf numFmtId="165" fontId="1" fillId="12" borderId="2" xfId="0" applyNumberFormat="1" applyFont="1" applyFill="1" applyBorder="1" applyProtection="1">
      <protection locked="0"/>
    </xf>
    <xf numFmtId="165" fontId="1" fillId="12" borderId="75" xfId="0" applyNumberFormat="1" applyFont="1" applyFill="1" applyBorder="1" applyProtection="1">
      <protection locked="0"/>
    </xf>
    <xf numFmtId="165" fontId="1" fillId="12" borderId="9" xfId="0" applyNumberFormat="1" applyFont="1" applyFill="1" applyBorder="1" applyProtection="1">
      <protection locked="0"/>
    </xf>
    <xf numFmtId="165" fontId="1" fillId="12" borderId="76" xfId="0" applyNumberFormat="1" applyFont="1" applyFill="1" applyBorder="1" applyProtection="1">
      <protection locked="0"/>
    </xf>
    <xf numFmtId="4" fontId="1" fillId="10" borderId="40" xfId="2" applyNumberFormat="1" applyFont="1" applyFill="1" applyBorder="1" applyProtection="1">
      <protection locked="0"/>
    </xf>
    <xf numFmtId="165" fontId="1" fillId="12" borderId="21" xfId="0" applyNumberFormat="1" applyFont="1" applyFill="1" applyBorder="1" applyProtection="1">
      <protection locked="0"/>
    </xf>
    <xf numFmtId="165" fontId="1" fillId="12" borderId="78" xfId="0" applyNumberFormat="1" applyFont="1" applyFill="1" applyBorder="1" applyProtection="1">
      <protection locked="0"/>
    </xf>
    <xf numFmtId="165" fontId="1" fillId="12" borderId="1" xfId="0" applyNumberFormat="1" applyFont="1" applyFill="1" applyBorder="1" applyProtection="1">
      <protection locked="0"/>
    </xf>
    <xf numFmtId="165" fontId="1" fillId="12" borderId="79" xfId="0" applyNumberFormat="1" applyFont="1" applyFill="1" applyBorder="1" applyProtection="1">
      <protection locked="0"/>
    </xf>
    <xf numFmtId="165" fontId="1" fillId="12" borderId="18" xfId="0" applyNumberFormat="1" applyFont="1" applyFill="1" applyBorder="1" applyProtection="1">
      <protection locked="0"/>
    </xf>
    <xf numFmtId="165" fontId="1" fillId="12" borderId="80" xfId="0" applyNumberFormat="1" applyFont="1" applyFill="1" applyBorder="1" applyProtection="1">
      <protection locked="0"/>
    </xf>
    <xf numFmtId="165" fontId="1" fillId="12" borderId="6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165" fontId="1" fillId="12" borderId="81" xfId="0" applyNumberFormat="1" applyFont="1" applyFill="1" applyBorder="1" applyProtection="1">
      <protection locked="0"/>
    </xf>
    <xf numFmtId="165" fontId="1" fillId="12" borderId="16" xfId="0" applyNumberFormat="1" applyFont="1" applyFill="1" applyBorder="1" applyProtection="1">
      <protection locked="0"/>
    </xf>
    <xf numFmtId="165" fontId="1" fillId="12" borderId="82" xfId="0" applyNumberFormat="1" applyFont="1" applyFill="1" applyBorder="1" applyProtection="1">
      <protection locked="0"/>
    </xf>
    <xf numFmtId="165" fontId="1" fillId="12" borderId="17" xfId="0" applyNumberFormat="1" applyFont="1" applyFill="1" applyBorder="1" applyProtection="1">
      <protection locked="0"/>
    </xf>
    <xf numFmtId="165" fontId="1" fillId="12" borderId="85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165" fontId="1" fillId="13" borderId="1" xfId="2" applyNumberFormat="1" applyFont="1" applyFill="1" applyBorder="1" applyAlignment="1" applyProtection="1">
      <alignment horizontal="right"/>
      <protection locked="0"/>
    </xf>
    <xf numFmtId="165" fontId="1" fillId="13" borderId="3" xfId="2" applyNumberFormat="1" applyFont="1" applyFill="1" applyBorder="1" applyAlignment="1" applyProtection="1">
      <alignment horizontal="right"/>
      <protection locked="0"/>
    </xf>
    <xf numFmtId="165" fontId="1" fillId="12" borderId="89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right"/>
    </xf>
    <xf numFmtId="4" fontId="1" fillId="7" borderId="36" xfId="2" applyNumberFormat="1" applyFont="1" applyFill="1" applyBorder="1" applyAlignment="1" applyProtection="1">
      <alignment horizontal="right"/>
      <protection locked="0"/>
    </xf>
    <xf numFmtId="165" fontId="1" fillId="0" borderId="25" xfId="0" applyNumberFormat="1" applyFont="1" applyBorder="1" applyAlignment="1">
      <alignment horizontal="left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3" fontId="1" fillId="13" borderId="41" xfId="0" applyNumberFormat="1" applyFon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8" borderId="37" xfId="0" applyFont="1" applyFill="1" applyBorder="1" applyAlignment="1">
      <alignment horizontal="right" vertical="top" wrapText="1"/>
    </xf>
    <xf numFmtId="0" fontId="2" fillId="8" borderId="0" xfId="0" applyFont="1" applyFill="1" applyAlignment="1">
      <alignment horizontal="right" vertical="top" wrapText="1"/>
    </xf>
    <xf numFmtId="3" fontId="2" fillId="8" borderId="0" xfId="0" applyNumberFormat="1" applyFont="1" applyFill="1" applyAlignment="1">
      <alignment horizontal="right" vertical="top" wrapText="1"/>
    </xf>
    <xf numFmtId="49" fontId="0" fillId="8" borderId="13" xfId="0" applyNumberFormat="1" applyFill="1" applyBorder="1" applyAlignment="1">
      <alignment vertical="top" wrapText="1"/>
    </xf>
    <xf numFmtId="0" fontId="0" fillId="0" borderId="4" xfId="0" applyBorder="1" applyAlignment="1"/>
    <xf numFmtId="0" fontId="0" fillId="0" borderId="10" xfId="0" applyBorder="1" applyAlignment="1"/>
    <xf numFmtId="0" fontId="2" fillId="0" borderId="37" xfId="0" applyFont="1" applyBorder="1" applyAlignment="1"/>
    <xf numFmtId="0" fontId="0" fillId="0" borderId="13" xfId="0" applyBorder="1" applyAlignment="1"/>
    <xf numFmtId="0" fontId="0" fillId="0" borderId="7" xfId="0" applyBorder="1" applyAlignment="1"/>
    <xf numFmtId="0" fontId="1" fillId="0" borderId="0" xfId="0" applyFont="1" applyAlignment="1"/>
    <xf numFmtId="0" fontId="1" fillId="0" borderId="2" xfId="0" applyFont="1" applyBorder="1" applyAlignment="1"/>
    <xf numFmtId="165" fontId="3" fillId="0" borderId="42" xfId="2" applyNumberFormat="1" applyFont="1" applyBorder="1" applyAlignment="1" applyProtection="1">
      <alignment horizontal="right"/>
    </xf>
    <xf numFmtId="165" fontId="3" fillId="0" borderId="4" xfId="2" applyNumberFormat="1" applyFont="1" applyBorder="1" applyAlignment="1" applyProtection="1">
      <alignment horizontal="right"/>
    </xf>
    <xf numFmtId="165" fontId="3" fillId="0" borderId="10" xfId="2" applyNumberFormat="1" applyFont="1" applyBorder="1" applyAlignment="1" applyProtection="1">
      <alignment horizontal="right"/>
    </xf>
    <xf numFmtId="0" fontId="5" fillId="5" borderId="13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7" xfId="0" applyBorder="1" applyAlignment="1">
      <alignment horizontal="right"/>
    </xf>
    <xf numFmtId="165" fontId="3" fillId="0" borderId="51" xfId="2" applyNumberFormat="1" applyFont="1" applyBorder="1" applyAlignment="1" applyProtection="1">
      <alignment horizontal="right"/>
    </xf>
    <xf numFmtId="0" fontId="0" fillId="0" borderId="43" xfId="0" applyBorder="1" applyAlignment="1"/>
    <xf numFmtId="165" fontId="15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18" fillId="8" borderId="49" xfId="0" applyNumberFormat="1" applyFont="1" applyFill="1" applyBorder="1" applyAlignment="1">
      <alignment horizontal="right" vertical="center" wrapText="1"/>
    </xf>
    <xf numFmtId="0" fontId="9" fillId="0" borderId="17" xfId="0" applyFont="1" applyBorder="1" applyAlignment="1">
      <alignment vertical="center" wrapText="1"/>
    </xf>
    <xf numFmtId="0" fontId="18" fillId="8" borderId="4" xfId="0" applyFont="1" applyFill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8" borderId="43" xfId="2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" fillId="8" borderId="50" xfId="2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chemeClr val="tx1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H225"/>
  <sheetViews>
    <sheetView tabSelected="1" zoomScaleNormal="100" zoomScaleSheetLayoutView="100" workbookViewId="0">
      <selection activeCell="E6" sqref="E6:G6"/>
    </sheetView>
  </sheetViews>
  <sheetFormatPr defaultColWidth="0.26953125" defaultRowHeight="12.5"/>
  <cols>
    <col min="1" max="1" width="0.54296875" customWidth="1"/>
    <col min="2" max="2" width="10" customWidth="1"/>
    <col min="3" max="3" width="27" customWidth="1"/>
    <col min="4" max="4" width="0.7265625" style="25" customWidth="1"/>
    <col min="5" max="5" width="16.1796875" style="13" customWidth="1"/>
    <col min="6" max="6" width="13.1796875" style="35" customWidth="1"/>
    <col min="7" max="7" width="19.26953125" style="26" customWidth="1"/>
    <col min="8" max="8" width="17.1796875" style="27" customWidth="1"/>
    <col min="9" max="9" width="16.1796875" style="27" customWidth="1"/>
    <col min="10" max="10" width="16.1796875" style="28" customWidth="1"/>
    <col min="11" max="11" width="6.26953125" style="10" customWidth="1"/>
    <col min="12" max="12" width="20.453125" style="62" customWidth="1"/>
    <col min="13" max="13" width="10.54296875" style="63" hidden="1" customWidth="1"/>
    <col min="14" max="14" width="2.1796875" style="63" customWidth="1"/>
    <col min="15" max="15" width="20.453125" style="62" customWidth="1"/>
    <col min="16" max="16" width="10.54296875" style="63" hidden="1" customWidth="1"/>
    <col min="17" max="17" width="2.1796875" style="63" customWidth="1"/>
    <col min="18" max="18" width="20.453125" style="62" customWidth="1"/>
    <col min="19" max="19" width="10.54296875" style="63" hidden="1" customWidth="1"/>
    <col min="20" max="20" width="2.1796875" style="63" customWidth="1"/>
    <col min="21" max="21" width="20.453125" style="62" customWidth="1"/>
    <col min="22" max="22" width="10.54296875" style="63" hidden="1" customWidth="1"/>
    <col min="23" max="23" width="2.1796875" style="63" customWidth="1"/>
    <col min="24" max="24" width="20.453125" style="62" customWidth="1"/>
    <col min="25" max="25" width="10.54296875" style="63" hidden="1" customWidth="1"/>
    <col min="26" max="26" width="2.1796875" style="63" customWidth="1"/>
    <col min="27" max="138" width="0.26953125" style="64"/>
  </cols>
  <sheetData>
    <row r="1" spans="1:138" ht="13.5" thickBot="1">
      <c r="A1" s="306"/>
      <c r="B1" s="306"/>
      <c r="C1" s="306"/>
      <c r="D1" s="307"/>
      <c r="E1" s="313" t="s">
        <v>0</v>
      </c>
      <c r="F1" s="314"/>
      <c r="G1" s="314"/>
      <c r="H1" s="314"/>
      <c r="I1" s="314"/>
      <c r="J1" s="314"/>
      <c r="K1" s="315"/>
    </row>
    <row r="2" spans="1:138" ht="13">
      <c r="A2" s="308" t="s">
        <v>1</v>
      </c>
      <c r="B2" s="309"/>
      <c r="C2" s="309"/>
      <c r="D2" s="310"/>
      <c r="E2" s="319" t="s">
        <v>2</v>
      </c>
      <c r="F2" s="320"/>
      <c r="G2" s="320"/>
      <c r="H2" s="320"/>
      <c r="I2" s="320"/>
      <c r="J2" s="320"/>
      <c r="K2" s="320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</row>
    <row r="3" spans="1:138" ht="9.75" customHeight="1">
      <c r="A3" s="87"/>
      <c r="B3" s="30"/>
      <c r="C3" s="30"/>
      <c r="D3" s="30"/>
      <c r="E3" s="316"/>
      <c r="F3" s="317"/>
      <c r="G3" s="317"/>
      <c r="H3" s="317"/>
      <c r="I3" s="317"/>
      <c r="J3" s="317"/>
      <c r="K3" s="318"/>
    </row>
    <row r="4" spans="1:138" ht="4.5" customHeight="1" thickBot="1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2"/>
    </row>
    <row r="5" spans="1:138" s="2" customFormat="1" ht="15" customHeight="1">
      <c r="A5" s="203"/>
      <c r="B5" s="204"/>
      <c r="C5" s="205" t="s">
        <v>3</v>
      </c>
      <c r="D5" s="206"/>
      <c r="E5" s="334" t="s">
        <v>413</v>
      </c>
      <c r="F5" s="335"/>
      <c r="G5" s="335"/>
      <c r="H5" s="332" t="s">
        <v>4</v>
      </c>
      <c r="I5" s="207"/>
      <c r="J5" s="208"/>
      <c r="K5" s="1"/>
    </row>
    <row r="6" spans="1:138" s="4" customFormat="1" ht="15" customHeight="1">
      <c r="A6" s="203"/>
      <c r="B6" s="204"/>
      <c r="C6" s="33" t="s">
        <v>5</v>
      </c>
      <c r="D6" s="209"/>
      <c r="E6" s="327" t="s">
        <v>414</v>
      </c>
      <c r="F6" s="336"/>
      <c r="G6" s="336"/>
      <c r="H6" s="333"/>
      <c r="I6" s="210"/>
      <c r="J6" s="211"/>
      <c r="K6" s="3"/>
    </row>
    <row r="7" spans="1:138" s="4" customFormat="1" ht="15" customHeight="1">
      <c r="A7" s="203"/>
      <c r="B7" s="204"/>
      <c r="C7" s="33" t="s">
        <v>6</v>
      </c>
      <c r="D7" s="209"/>
      <c r="E7" s="327"/>
      <c r="F7" s="336"/>
      <c r="G7" s="336"/>
      <c r="H7" s="210"/>
      <c r="I7" s="210" t="s">
        <v>7</v>
      </c>
      <c r="J7" s="211"/>
      <c r="K7" s="3"/>
    </row>
    <row r="8" spans="1:138" s="4" customFormat="1" ht="15" customHeight="1">
      <c r="A8" s="203"/>
      <c r="B8" s="204"/>
      <c r="C8" s="33" t="s">
        <v>8</v>
      </c>
      <c r="D8" s="209"/>
      <c r="E8" s="327" t="s">
        <v>9</v>
      </c>
      <c r="F8" s="336"/>
      <c r="G8" s="336"/>
      <c r="H8" s="210"/>
      <c r="I8" s="210" t="s">
        <v>10</v>
      </c>
      <c r="J8" s="211"/>
      <c r="K8" s="3"/>
    </row>
    <row r="9" spans="1:138" s="4" customFormat="1" ht="15" customHeight="1">
      <c r="A9" s="203"/>
      <c r="B9" s="204"/>
      <c r="C9" s="199" t="s">
        <v>11</v>
      </c>
      <c r="D9" s="212"/>
      <c r="E9" s="327"/>
      <c r="F9" s="336"/>
      <c r="G9" s="336"/>
      <c r="H9" s="210"/>
      <c r="I9" s="210" t="s">
        <v>12</v>
      </c>
      <c r="J9" s="211"/>
      <c r="K9" s="3"/>
    </row>
    <row r="10" spans="1:138" s="4" customFormat="1" ht="15" customHeight="1">
      <c r="A10" s="203"/>
      <c r="B10" s="204"/>
      <c r="C10" s="199" t="s">
        <v>13</v>
      </c>
      <c r="D10" s="212"/>
      <c r="E10" s="327" t="s">
        <v>14</v>
      </c>
      <c r="F10" s="336"/>
      <c r="G10" s="336"/>
      <c r="H10" s="210"/>
      <c r="I10" s="210"/>
      <c r="J10" s="211"/>
      <c r="K10" s="3"/>
    </row>
    <row r="11" spans="1:138" s="4" customFormat="1" ht="15" customHeight="1">
      <c r="A11" s="203"/>
      <c r="B11" s="204"/>
      <c r="C11" s="199" t="s">
        <v>15</v>
      </c>
      <c r="D11" s="212"/>
      <c r="E11" s="213">
        <v>34700</v>
      </c>
      <c r="F11" s="198" t="s">
        <v>16</v>
      </c>
      <c r="G11" s="302" t="s">
        <v>17</v>
      </c>
      <c r="H11" s="303"/>
      <c r="I11" s="195"/>
      <c r="J11" s="55"/>
      <c r="K11" s="3"/>
    </row>
    <row r="12" spans="1:138" s="4" customFormat="1" ht="15" customHeight="1">
      <c r="A12" s="203"/>
      <c r="B12" s="204"/>
      <c r="C12" s="199" t="s">
        <v>18</v>
      </c>
      <c r="D12" s="212"/>
      <c r="E12" s="337"/>
      <c r="F12" s="338"/>
      <c r="G12" s="304" t="s">
        <v>19</v>
      </c>
      <c r="H12" s="304"/>
      <c r="I12" s="196"/>
      <c r="J12" s="61"/>
      <c r="K12" s="3"/>
    </row>
    <row r="13" spans="1:138" s="4" customFormat="1" ht="15" customHeight="1">
      <c r="A13" s="203"/>
      <c r="B13" s="204"/>
      <c r="C13" s="199" t="s">
        <v>20</v>
      </c>
      <c r="D13" s="212"/>
      <c r="E13" s="327"/>
      <c r="F13" s="328"/>
      <c r="G13" s="304" t="s">
        <v>21</v>
      </c>
      <c r="H13" s="304"/>
      <c r="I13" s="298" t="s">
        <v>22</v>
      </c>
      <c r="J13" s="299"/>
      <c r="K13" s="3"/>
    </row>
    <row r="14" spans="1:138" s="4" customFormat="1" ht="15" customHeight="1">
      <c r="A14" s="203"/>
      <c r="B14" s="204"/>
      <c r="C14" s="199" t="s">
        <v>23</v>
      </c>
      <c r="D14" s="212"/>
      <c r="E14" s="329"/>
      <c r="F14" s="328"/>
      <c r="G14" s="304" t="s">
        <v>24</v>
      </c>
      <c r="H14" s="304"/>
      <c r="I14" s="298" t="s">
        <v>25</v>
      </c>
      <c r="J14" s="299"/>
      <c r="K14" s="3"/>
    </row>
    <row r="15" spans="1:138" s="4" customFormat="1" ht="15" customHeight="1">
      <c r="A15" s="203"/>
      <c r="C15" s="199" t="s">
        <v>26</v>
      </c>
      <c r="D15" s="212"/>
      <c r="E15" s="300"/>
      <c r="F15" s="301"/>
      <c r="G15" s="305"/>
      <c r="H15" s="305"/>
      <c r="I15" s="59"/>
      <c r="J15" s="60"/>
      <c r="K15" s="3"/>
    </row>
    <row r="16" spans="1:138" s="4" customFormat="1" ht="15" customHeight="1">
      <c r="A16" s="203"/>
      <c r="B16" s="204"/>
      <c r="C16" s="199" t="s">
        <v>27</v>
      </c>
      <c r="D16" s="214"/>
      <c r="E16" s="58"/>
      <c r="F16" s="323" t="s">
        <v>28</v>
      </c>
      <c r="G16" s="324"/>
      <c r="H16" s="215">
        <f>G26+G31+G176+G196+G209+G217</f>
        <v>0</v>
      </c>
      <c r="I16" s="147">
        <f>IFERROR((H16/E225),"")</f>
        <v>0</v>
      </c>
      <c r="J16" s="216" t="s">
        <v>29</v>
      </c>
      <c r="K16" s="3"/>
    </row>
    <row r="17" spans="1:138" s="4" customFormat="1" ht="31.75" customHeight="1" thickBot="1">
      <c r="A17" s="203"/>
      <c r="B17" s="217"/>
      <c r="C17" s="200" t="s">
        <v>30</v>
      </c>
      <c r="D17" s="218"/>
      <c r="E17" s="219">
        <f>E225</f>
        <v>2066385</v>
      </c>
      <c r="F17" s="325" t="s">
        <v>31</v>
      </c>
      <c r="G17" s="326"/>
      <c r="H17" s="220">
        <f>IFERROR((SUM(G218, H218, J218)/$E$11),"")</f>
        <v>39.784149855907778</v>
      </c>
      <c r="I17" s="53"/>
      <c r="J17" s="221" t="s">
        <v>32</v>
      </c>
      <c r="K17" s="3"/>
      <c r="L17" s="222"/>
      <c r="M17" s="222"/>
      <c r="N17" s="65"/>
      <c r="O17" s="222"/>
      <c r="P17" s="222"/>
      <c r="Q17" s="65"/>
      <c r="R17" s="222"/>
      <c r="S17" s="222"/>
      <c r="T17" s="65"/>
      <c r="U17" s="222"/>
      <c r="V17" s="222"/>
      <c r="W17" s="65"/>
      <c r="X17" s="222"/>
      <c r="Y17" s="222"/>
      <c r="Z17" s="65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</row>
    <row r="18" spans="1:138" s="4" customFormat="1" ht="15" customHeight="1" thickBot="1">
      <c r="A18" s="203"/>
      <c r="B18" s="223"/>
      <c r="C18" s="49"/>
      <c r="D18" s="224"/>
      <c r="E18" s="225"/>
      <c r="F18" s="56" t="s">
        <v>33</v>
      </c>
      <c r="G18" s="226">
        <f>IFERROR(($G$224/$E$11),"")</f>
        <v>0</v>
      </c>
      <c r="H18" s="227">
        <f>IFERROR(($H$224/$E$11),"")</f>
        <v>49.317175792507207</v>
      </c>
      <c r="I18" s="228">
        <f>IFERROR(($I$224/$E$11),"")</f>
        <v>10.232824207492795</v>
      </c>
      <c r="J18" s="228">
        <f>IFERROR(($J$224/$E$11),"")</f>
        <v>0</v>
      </c>
      <c r="K18" s="34"/>
      <c r="L18" s="222"/>
      <c r="M18" s="222"/>
      <c r="N18" s="65"/>
      <c r="O18" s="222"/>
      <c r="P18" s="222"/>
      <c r="Q18" s="65"/>
      <c r="R18" s="222"/>
      <c r="S18" s="222"/>
      <c r="T18" s="65"/>
      <c r="U18" s="222"/>
      <c r="V18" s="222"/>
      <c r="W18" s="65"/>
      <c r="X18" s="222"/>
      <c r="Y18" s="222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</row>
    <row r="19" spans="1:138" s="4" customFormat="1" ht="15" customHeight="1" thickBot="1">
      <c r="A19" s="203"/>
      <c r="C19" s="229"/>
      <c r="D19" s="214"/>
      <c r="E19" s="230"/>
      <c r="F19" s="231" t="s">
        <v>34</v>
      </c>
      <c r="G19" s="232"/>
      <c r="H19" s="233"/>
      <c r="I19" s="234" t="s">
        <v>35</v>
      </c>
      <c r="J19" s="234"/>
      <c r="K19" s="3"/>
      <c r="L19" s="222"/>
      <c r="M19" s="222"/>
      <c r="N19" s="65"/>
      <c r="O19" s="222"/>
      <c r="P19" s="222"/>
      <c r="Q19" s="65"/>
      <c r="R19" s="222"/>
      <c r="S19" s="222"/>
      <c r="T19" s="65"/>
      <c r="U19" s="222"/>
      <c r="V19" s="222"/>
      <c r="W19" s="65"/>
      <c r="X19" s="222"/>
      <c r="Y19" s="222"/>
      <c r="Z19" s="65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</row>
    <row r="20" spans="1:138" s="4" customFormat="1" ht="15" customHeight="1" thickBot="1">
      <c r="A20" s="203"/>
      <c r="B20" s="235"/>
      <c r="C20" s="330" t="s">
        <v>36</v>
      </c>
      <c r="D20" s="214"/>
      <c r="E20" s="236"/>
      <c r="F20" s="201" t="s">
        <v>37</v>
      </c>
      <c r="G20" s="202" t="s">
        <v>38</v>
      </c>
      <c r="H20" s="81" t="s">
        <v>39</v>
      </c>
      <c r="I20" s="57" t="s">
        <v>40</v>
      </c>
      <c r="J20" s="81" t="s">
        <v>41</v>
      </c>
      <c r="K20" s="3"/>
      <c r="L20" s="222"/>
      <c r="M20" s="222"/>
      <c r="N20" s="65"/>
      <c r="O20" s="222"/>
      <c r="P20" s="222"/>
      <c r="Q20" s="65"/>
      <c r="R20" s="222"/>
      <c r="S20" s="222"/>
      <c r="T20" s="65"/>
      <c r="U20" s="222"/>
      <c r="V20" s="222"/>
      <c r="W20" s="65"/>
      <c r="X20" s="222"/>
      <c r="Y20" s="222"/>
      <c r="Z20" s="65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</row>
    <row r="21" spans="1:138" s="5" customFormat="1" ht="13.5" thickBot="1">
      <c r="A21" s="203"/>
      <c r="B21" s="237"/>
      <c r="C21" s="331"/>
      <c r="D21" s="214"/>
      <c r="E21" s="238" t="s">
        <v>42</v>
      </c>
      <c r="F21" s="80" t="s">
        <v>43</v>
      </c>
      <c r="G21" s="81" t="s">
        <v>44</v>
      </c>
      <c r="H21" s="81" t="s">
        <v>45</v>
      </c>
      <c r="I21" s="82" t="s">
        <v>46</v>
      </c>
      <c r="J21" s="81" t="s">
        <v>47</v>
      </c>
      <c r="K21" s="3"/>
      <c r="L21" s="222"/>
      <c r="M21" s="222"/>
      <c r="N21" s="65"/>
      <c r="O21" s="222"/>
      <c r="P21" s="222"/>
      <c r="Q21" s="65"/>
      <c r="R21" s="222"/>
      <c r="S21" s="222"/>
      <c r="T21" s="65"/>
      <c r="U21" s="222"/>
      <c r="V21" s="222"/>
      <c r="W21" s="65"/>
      <c r="X21" s="222"/>
      <c r="Y21" s="222"/>
      <c r="Z21" s="65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</row>
    <row r="22" spans="1:138" s="8" customFormat="1" ht="15" customHeight="1" thickBot="1">
      <c r="A22" s="239"/>
      <c r="B22" s="240" t="s">
        <v>48</v>
      </c>
      <c r="C22" s="241" t="s">
        <v>49</v>
      </c>
      <c r="D22" s="130"/>
      <c r="E22" s="123"/>
      <c r="F22" s="124"/>
      <c r="G22" s="242"/>
      <c r="H22" s="243"/>
      <c r="I22" s="243"/>
      <c r="J22" s="244"/>
      <c r="K22" s="7"/>
      <c r="L22" s="68"/>
      <c r="M22" s="69"/>
      <c r="N22" s="70"/>
      <c r="O22" s="68"/>
      <c r="P22" s="69"/>
      <c r="Q22" s="70"/>
      <c r="R22" s="68"/>
      <c r="S22" s="69"/>
      <c r="T22" s="70"/>
      <c r="U22" s="68"/>
      <c r="V22" s="69"/>
      <c r="W22" s="70"/>
      <c r="X22" s="68"/>
      <c r="Y22" s="69"/>
      <c r="Z22" s="70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</row>
    <row r="23" spans="1:138" ht="15" customHeight="1">
      <c r="A23" s="239"/>
      <c r="B23" s="102" t="s">
        <v>50</v>
      </c>
      <c r="C23" s="146" t="s">
        <v>51</v>
      </c>
      <c r="D23" s="73"/>
      <c r="E23" s="148">
        <v>1</v>
      </c>
      <c r="F23" s="74">
        <f>IFERROR((G23/$E$11),"")</f>
        <v>0</v>
      </c>
      <c r="G23" s="245"/>
      <c r="H23" s="246">
        <f>28845+136739+6258</f>
        <v>171842</v>
      </c>
      <c r="I23" s="246">
        <f>14473+68608+1500</f>
        <v>84581</v>
      </c>
      <c r="J23" s="247"/>
      <c r="K23" s="7"/>
      <c r="L23" s="68"/>
      <c r="M23" s="69"/>
      <c r="N23" s="70"/>
      <c r="O23" s="68"/>
      <c r="P23" s="69"/>
      <c r="Q23" s="70"/>
      <c r="R23" s="68"/>
      <c r="S23" s="69"/>
      <c r="T23" s="70"/>
      <c r="U23" s="68"/>
      <c r="V23" s="69"/>
      <c r="W23" s="70"/>
      <c r="X23" s="68"/>
      <c r="Y23" s="69"/>
      <c r="Z23" s="70"/>
    </row>
    <row r="24" spans="1:138" ht="15" customHeight="1">
      <c r="A24" s="239"/>
      <c r="B24" s="102" t="s">
        <v>52</v>
      </c>
      <c r="C24" s="146" t="s">
        <v>53</v>
      </c>
      <c r="D24" s="73"/>
      <c r="E24" s="148">
        <v>1</v>
      </c>
      <c r="F24" s="74">
        <f>IFERROR((G24/$E$11),"")</f>
        <v>0</v>
      </c>
      <c r="G24" s="245"/>
      <c r="H24" s="246"/>
      <c r="I24" s="246">
        <f>1500+750+1375+1350+2880</f>
        <v>7855</v>
      </c>
      <c r="J24" s="247"/>
      <c r="K24" s="7"/>
      <c r="L24" s="68"/>
      <c r="M24" s="69"/>
      <c r="N24" s="70"/>
      <c r="O24" s="68"/>
      <c r="P24" s="69"/>
      <c r="Q24" s="70"/>
      <c r="R24" s="68"/>
      <c r="S24" s="69"/>
      <c r="T24" s="70"/>
      <c r="U24" s="68"/>
      <c r="V24" s="69"/>
      <c r="W24" s="70"/>
      <c r="X24" s="68"/>
      <c r="Y24" s="69"/>
      <c r="Z24" s="70"/>
    </row>
    <row r="25" spans="1:138" ht="15" customHeight="1" thickBot="1">
      <c r="A25" s="239"/>
      <c r="B25" s="103" t="s">
        <v>54</v>
      </c>
      <c r="C25" s="118" t="s">
        <v>55</v>
      </c>
      <c r="D25" s="89"/>
      <c r="E25" s="149"/>
      <c r="F25" s="90">
        <f>IFERROR((G25/$E$11),"")</f>
        <v>0</v>
      </c>
      <c r="G25" s="248"/>
      <c r="H25" s="249"/>
      <c r="I25" s="249"/>
      <c r="J25" s="250"/>
      <c r="K25" s="7"/>
      <c r="L25" s="68"/>
      <c r="M25" s="69"/>
      <c r="N25" s="70"/>
      <c r="O25" s="68"/>
      <c r="P25" s="69"/>
      <c r="Q25" s="70"/>
      <c r="R25" s="68"/>
      <c r="S25" s="69"/>
      <c r="T25" s="70"/>
      <c r="U25" s="68"/>
      <c r="V25" s="69"/>
      <c r="W25" s="70"/>
      <c r="X25" s="68"/>
      <c r="Y25" s="69"/>
      <c r="Z25" s="70"/>
    </row>
    <row r="26" spans="1:138" ht="15" customHeight="1" thickBot="1">
      <c r="A26" s="251"/>
      <c r="B26" s="252">
        <f>IFERROR((G26+H26+I26+J26)/$E$225,"")</f>
        <v>0.12789388231137955</v>
      </c>
      <c r="C26" s="86" t="s">
        <v>56</v>
      </c>
      <c r="D26" s="77"/>
      <c r="E26" s="99"/>
      <c r="F26" s="100" t="str">
        <f>IFERROR((G26/$G$218),"")</f>
        <v/>
      </c>
      <c r="G26" s="101">
        <f>SUM(G23:G25)</f>
        <v>0</v>
      </c>
      <c r="H26" s="101">
        <f>SUM(H23:H25)</f>
        <v>171842</v>
      </c>
      <c r="I26" s="101">
        <f>SUM(I23:I25)</f>
        <v>92436</v>
      </c>
      <c r="J26" s="101">
        <f>SUM(J23:J25)</f>
        <v>0</v>
      </c>
      <c r="K26" s="7"/>
      <c r="L26" s="68"/>
      <c r="M26" s="69"/>
      <c r="N26" s="70"/>
      <c r="O26" s="68"/>
      <c r="P26" s="69"/>
      <c r="Q26" s="70"/>
      <c r="R26" s="68"/>
      <c r="S26" s="69"/>
      <c r="T26" s="70"/>
      <c r="U26" s="68"/>
      <c r="V26" s="69"/>
      <c r="W26" s="70"/>
      <c r="X26" s="68"/>
      <c r="Y26" s="69"/>
      <c r="Z26" s="70"/>
    </row>
    <row r="27" spans="1:138" ht="15" customHeight="1">
      <c r="A27" s="239"/>
      <c r="B27" s="253" t="s">
        <v>57</v>
      </c>
      <c r="C27" s="131" t="s">
        <v>58</v>
      </c>
      <c r="D27" s="130"/>
      <c r="E27" s="125"/>
      <c r="F27" s="126"/>
      <c r="G27" s="254"/>
      <c r="H27" s="255"/>
      <c r="I27" s="255"/>
      <c r="J27" s="256"/>
      <c r="K27" s="7"/>
      <c r="L27" s="68"/>
      <c r="M27" s="69"/>
      <c r="N27" s="70"/>
      <c r="O27" s="68"/>
      <c r="P27" s="69"/>
      <c r="Q27" s="70"/>
      <c r="R27" s="68"/>
      <c r="S27" s="69"/>
      <c r="T27" s="70"/>
      <c r="U27" s="68"/>
      <c r="V27" s="69"/>
      <c r="W27" s="70"/>
      <c r="X27" s="68"/>
      <c r="Y27" s="69"/>
      <c r="Z27" s="70"/>
    </row>
    <row r="28" spans="1:138" ht="15" customHeight="1">
      <c r="A28" s="239"/>
      <c r="B28" s="102" t="s">
        <v>59</v>
      </c>
      <c r="C28" s="146" t="s">
        <v>60</v>
      </c>
      <c r="D28" s="73"/>
      <c r="E28" s="148">
        <v>1</v>
      </c>
      <c r="F28" s="74">
        <f t="shared" ref="F28:F29" si="0">IFERROR((G28/$E$11),"")</f>
        <v>0</v>
      </c>
      <c r="G28" s="245"/>
      <c r="H28" s="257">
        <v>27960</v>
      </c>
      <c r="I28" s="257">
        <v>6000</v>
      </c>
      <c r="J28" s="258"/>
      <c r="K28" s="7"/>
      <c r="L28" s="68"/>
      <c r="M28" s="69"/>
      <c r="N28" s="70"/>
      <c r="O28" s="68"/>
      <c r="P28" s="69"/>
      <c r="Q28" s="70"/>
      <c r="R28" s="68"/>
      <c r="S28" s="69"/>
      <c r="T28" s="70"/>
      <c r="U28" s="68"/>
      <c r="V28" s="69"/>
      <c r="W28" s="70"/>
      <c r="X28" s="68"/>
      <c r="Y28" s="69"/>
      <c r="Z28" s="70"/>
    </row>
    <row r="29" spans="1:138" ht="15" customHeight="1">
      <c r="A29" s="239"/>
      <c r="B29" s="102" t="s">
        <v>61</v>
      </c>
      <c r="C29" s="146" t="s">
        <v>62</v>
      </c>
      <c r="D29" s="73"/>
      <c r="E29" s="150">
        <v>1</v>
      </c>
      <c r="F29" s="74">
        <f t="shared" si="0"/>
        <v>0</v>
      </c>
      <c r="G29" s="245"/>
      <c r="H29" s="257">
        <v>5500</v>
      </c>
      <c r="I29" s="257"/>
      <c r="J29" s="258"/>
      <c r="K29" s="7"/>
      <c r="L29" s="68"/>
      <c r="M29" s="69"/>
      <c r="N29" s="70"/>
      <c r="O29" s="68"/>
      <c r="P29" s="69"/>
      <c r="Q29" s="70"/>
      <c r="R29" s="68"/>
      <c r="S29" s="69"/>
      <c r="T29" s="70"/>
      <c r="U29" s="68"/>
      <c r="V29" s="69"/>
      <c r="W29" s="70"/>
      <c r="X29" s="68"/>
      <c r="Y29" s="69"/>
      <c r="Z29" s="70"/>
    </row>
    <row r="30" spans="1:138" ht="15" customHeight="1" thickBot="1">
      <c r="A30" s="239"/>
      <c r="B30" s="103" t="s">
        <v>63</v>
      </c>
      <c r="C30" s="118" t="s">
        <v>64</v>
      </c>
      <c r="D30" s="89"/>
      <c r="E30" s="149"/>
      <c r="F30" s="90">
        <f>IFERROR((G30/$E$11),"")</f>
        <v>0</v>
      </c>
      <c r="G30" s="248"/>
      <c r="H30" s="249"/>
      <c r="I30" s="249"/>
      <c r="J30" s="250"/>
      <c r="K30" s="7"/>
      <c r="L30" s="68"/>
      <c r="M30" s="69"/>
      <c r="N30" s="70"/>
      <c r="O30" s="68"/>
      <c r="P30" s="69"/>
      <c r="Q30" s="70"/>
      <c r="R30" s="68"/>
      <c r="S30" s="69"/>
      <c r="T30" s="70"/>
      <c r="U30" s="68"/>
      <c r="V30" s="69"/>
      <c r="W30" s="70"/>
      <c r="X30" s="68"/>
      <c r="Y30" s="69"/>
      <c r="Z30" s="70"/>
    </row>
    <row r="31" spans="1:138" ht="15" customHeight="1" thickBot="1">
      <c r="A31" s="251"/>
      <c r="B31" s="259">
        <f>IFERROR((G31+H31+I31+J31)/$E$225,"")</f>
        <v>1.9096151007677659E-2</v>
      </c>
      <c r="C31" s="78" t="s">
        <v>65</v>
      </c>
      <c r="D31" s="79"/>
      <c r="E31" s="88"/>
      <c r="F31" s="100" t="str">
        <f>IFERROR((G31/$G$218),"")</f>
        <v/>
      </c>
      <c r="G31" s="32">
        <f>SUM(G28:G30)</f>
        <v>0</v>
      </c>
      <c r="H31" s="32">
        <f>SUM(H28:H30)</f>
        <v>33460</v>
      </c>
      <c r="I31" s="32">
        <f>SUM(I28:I30)</f>
        <v>6000</v>
      </c>
      <c r="J31" s="32">
        <f>SUM(J28:J30)</f>
        <v>0</v>
      </c>
      <c r="K31" s="7"/>
      <c r="L31" s="68"/>
      <c r="M31" s="69"/>
      <c r="N31" s="70"/>
      <c r="O31" s="68"/>
      <c r="P31" s="69"/>
      <c r="Q31" s="70"/>
      <c r="R31" s="68"/>
      <c r="S31" s="69"/>
      <c r="T31" s="70"/>
      <c r="U31" s="68"/>
      <c r="V31" s="69"/>
      <c r="W31" s="70"/>
      <c r="X31" s="68"/>
      <c r="Y31" s="69"/>
      <c r="Z31" s="70"/>
    </row>
    <row r="32" spans="1:138" ht="15" customHeight="1">
      <c r="A32" s="239"/>
      <c r="B32" s="260" t="s">
        <v>66</v>
      </c>
      <c r="C32" s="132" t="s">
        <v>67</v>
      </c>
      <c r="D32" s="130"/>
      <c r="E32" s="127"/>
      <c r="F32" s="128"/>
      <c r="G32" s="129"/>
      <c r="H32" s="243"/>
      <c r="I32" s="243"/>
      <c r="J32" s="244"/>
      <c r="K32" s="7"/>
      <c r="L32" s="68"/>
      <c r="M32" s="69"/>
      <c r="N32" s="70"/>
      <c r="O32" s="68"/>
      <c r="P32" s="69"/>
      <c r="Q32" s="70"/>
      <c r="R32" s="68"/>
      <c r="S32" s="69"/>
      <c r="T32" s="70"/>
      <c r="U32" s="68"/>
      <c r="V32" s="69"/>
      <c r="W32" s="70"/>
      <c r="X32" s="68"/>
      <c r="Y32" s="69"/>
      <c r="Z32" s="70"/>
    </row>
    <row r="33" spans="1:138" ht="15" customHeight="1">
      <c r="A33" s="239"/>
      <c r="B33" s="104" t="s">
        <v>68</v>
      </c>
      <c r="C33" s="84" t="s">
        <v>69</v>
      </c>
      <c r="D33" s="6"/>
      <c r="E33" s="151"/>
      <c r="F33" s="36">
        <f t="shared" ref="F33:F38" si="1">IFERROR((G33/$E$11),"")</f>
        <v>0</v>
      </c>
      <c r="G33" s="261"/>
      <c r="H33" s="257"/>
      <c r="I33" s="257"/>
      <c r="J33" s="258"/>
      <c r="K33" s="7"/>
    </row>
    <row r="34" spans="1:138" ht="15" customHeight="1">
      <c r="A34" s="239"/>
      <c r="B34" s="104" t="s">
        <v>68</v>
      </c>
      <c r="C34" s="84" t="s">
        <v>70</v>
      </c>
      <c r="D34" s="6"/>
      <c r="E34" s="151"/>
      <c r="F34" s="36">
        <f t="shared" si="1"/>
        <v>0</v>
      </c>
      <c r="G34" s="261"/>
      <c r="H34" s="257"/>
      <c r="I34" s="257"/>
      <c r="J34" s="258"/>
      <c r="K34" s="7"/>
    </row>
    <row r="35" spans="1:138" ht="15" customHeight="1">
      <c r="A35" s="239"/>
      <c r="B35" s="104" t="s">
        <v>71</v>
      </c>
      <c r="C35" s="84" t="s">
        <v>72</v>
      </c>
      <c r="D35" s="6"/>
      <c r="E35" s="151"/>
      <c r="F35" s="36">
        <f t="shared" si="1"/>
        <v>0</v>
      </c>
      <c r="G35" s="261"/>
      <c r="H35" s="257"/>
      <c r="I35" s="257"/>
      <c r="J35" s="258"/>
      <c r="K35" s="7"/>
    </row>
    <row r="36" spans="1:138" ht="15" customHeight="1">
      <c r="A36" s="239"/>
      <c r="B36" s="104" t="s">
        <v>73</v>
      </c>
      <c r="C36" s="84" t="s">
        <v>74</v>
      </c>
      <c r="D36" s="6"/>
      <c r="E36" s="151"/>
      <c r="F36" s="36">
        <f t="shared" si="1"/>
        <v>0</v>
      </c>
      <c r="G36" s="261"/>
      <c r="H36" s="257"/>
      <c r="I36" s="257"/>
      <c r="J36" s="258"/>
      <c r="K36" s="7"/>
    </row>
    <row r="37" spans="1:138" ht="15" customHeight="1">
      <c r="A37" s="239"/>
      <c r="B37" s="105" t="s">
        <v>75</v>
      </c>
      <c r="C37" s="84" t="s">
        <v>76</v>
      </c>
      <c r="D37" s="6"/>
      <c r="E37" s="151"/>
      <c r="F37" s="36">
        <f t="shared" si="1"/>
        <v>0</v>
      </c>
      <c r="G37" s="152"/>
      <c r="H37" s="257"/>
      <c r="I37" s="257"/>
      <c r="J37" s="258"/>
      <c r="K37" s="7"/>
    </row>
    <row r="38" spans="1:138" s="8" customFormat="1" ht="15" customHeight="1" thickBot="1">
      <c r="A38" s="239"/>
      <c r="B38" s="103" t="s">
        <v>77</v>
      </c>
      <c r="C38" s="118" t="s">
        <v>78</v>
      </c>
      <c r="D38" s="89"/>
      <c r="E38" s="149"/>
      <c r="F38" s="90">
        <f t="shared" si="1"/>
        <v>0</v>
      </c>
      <c r="G38" s="248"/>
      <c r="H38" s="249"/>
      <c r="I38" s="249"/>
      <c r="J38" s="250"/>
      <c r="K38" s="7"/>
    </row>
    <row r="39" spans="1:138" ht="15" customHeight="1" thickBot="1">
      <c r="A39" s="251"/>
      <c r="B39" s="259">
        <f>IFERROR((G39+H39+I39+J39)/$E$225,"")</f>
        <v>0</v>
      </c>
      <c r="C39" s="78" t="s">
        <v>79</v>
      </c>
      <c r="D39" s="79"/>
      <c r="E39" s="88"/>
      <c r="F39" s="75" t="str">
        <f>IFERROR((G39/$G$218),"")</f>
        <v/>
      </c>
      <c r="G39" s="31">
        <f>SUM(G33:G38)</f>
        <v>0</v>
      </c>
      <c r="H39" s="31">
        <f>SUM(H33:H38)</f>
        <v>0</v>
      </c>
      <c r="I39" s="31">
        <f>SUM(I33:I38)</f>
        <v>0</v>
      </c>
      <c r="J39" s="31">
        <f>SUM(J33:J38)</f>
        <v>0</v>
      </c>
      <c r="K39" s="7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</row>
    <row r="40" spans="1:138" ht="15" customHeight="1">
      <c r="A40" s="239"/>
      <c r="B40" s="260" t="s">
        <v>80</v>
      </c>
      <c r="C40" s="132" t="s">
        <v>81</v>
      </c>
      <c r="D40" s="130"/>
      <c r="E40" s="127"/>
      <c r="F40" s="128"/>
      <c r="G40" s="129"/>
      <c r="H40" s="243"/>
      <c r="I40" s="243"/>
      <c r="J40" s="244"/>
      <c r="K40" s="7"/>
    </row>
    <row r="41" spans="1:138" ht="15" customHeight="1">
      <c r="A41" s="239"/>
      <c r="B41" s="104" t="s">
        <v>82</v>
      </c>
      <c r="C41" s="84" t="s">
        <v>83</v>
      </c>
      <c r="D41" s="6"/>
      <c r="E41" s="151"/>
      <c r="F41" s="36">
        <f t="shared" ref="F41:F46" si="2">IFERROR((G41/$E$11),"")</f>
        <v>0</v>
      </c>
      <c r="G41" s="156"/>
      <c r="H41" s="257"/>
      <c r="I41" s="257"/>
      <c r="J41" s="258"/>
      <c r="K41" s="7"/>
    </row>
    <row r="42" spans="1:138" ht="15" customHeight="1">
      <c r="A42" s="239"/>
      <c r="B42" s="104" t="s">
        <v>82</v>
      </c>
      <c r="C42" s="84" t="s">
        <v>84</v>
      </c>
      <c r="D42" s="6"/>
      <c r="E42" s="151"/>
      <c r="F42" s="36">
        <f t="shared" si="2"/>
        <v>0</v>
      </c>
      <c r="G42" s="156"/>
      <c r="H42" s="257"/>
      <c r="I42" s="257"/>
      <c r="J42" s="258"/>
      <c r="K42" s="7"/>
    </row>
    <row r="43" spans="1:138" ht="15" customHeight="1">
      <c r="A43" s="239"/>
      <c r="B43" s="104" t="s">
        <v>85</v>
      </c>
      <c r="C43" s="84" t="s">
        <v>72</v>
      </c>
      <c r="D43" s="6"/>
      <c r="E43" s="153"/>
      <c r="F43" s="36">
        <f t="shared" si="2"/>
        <v>0</v>
      </c>
      <c r="G43" s="156"/>
      <c r="H43" s="262"/>
      <c r="I43" s="262"/>
      <c r="J43" s="263"/>
      <c r="K43" s="7"/>
    </row>
    <row r="44" spans="1:138" ht="15" customHeight="1">
      <c r="A44" s="239"/>
      <c r="B44" s="106" t="s">
        <v>86</v>
      </c>
      <c r="C44" s="92" t="s">
        <v>87</v>
      </c>
      <c r="D44" s="72"/>
      <c r="E44" s="151"/>
      <c r="F44" s="85">
        <f t="shared" si="2"/>
        <v>0</v>
      </c>
      <c r="G44" s="264"/>
      <c r="H44" s="265"/>
      <c r="I44" s="265"/>
      <c r="J44" s="266"/>
      <c r="K44" s="7"/>
    </row>
    <row r="45" spans="1:138" ht="15" customHeight="1">
      <c r="A45" s="239"/>
      <c r="B45" s="104" t="s">
        <v>86</v>
      </c>
      <c r="C45" s="84" t="s">
        <v>88</v>
      </c>
      <c r="D45" s="6"/>
      <c r="E45" s="154"/>
      <c r="F45" s="36">
        <f t="shared" si="2"/>
        <v>0</v>
      </c>
      <c r="G45" s="261"/>
      <c r="H45" s="262"/>
      <c r="I45" s="262"/>
      <c r="J45" s="263"/>
      <c r="K45" s="7"/>
    </row>
    <row r="46" spans="1:138" ht="15" customHeight="1" thickBot="1">
      <c r="A46" s="239"/>
      <c r="B46" s="103" t="s">
        <v>89</v>
      </c>
      <c r="C46" s="118" t="s">
        <v>90</v>
      </c>
      <c r="D46" s="89"/>
      <c r="E46" s="155"/>
      <c r="F46" s="90">
        <f t="shared" si="2"/>
        <v>0</v>
      </c>
      <c r="G46" s="157"/>
      <c r="H46" s="267"/>
      <c r="I46" s="267"/>
      <c r="J46" s="268"/>
      <c r="K46" s="7"/>
    </row>
    <row r="47" spans="1:138" ht="15" customHeight="1" thickBot="1">
      <c r="A47" s="251"/>
      <c r="B47" s="259">
        <f>IFERROR((G47+H47+I47+J47)/$E$225,"")</f>
        <v>0</v>
      </c>
      <c r="C47" s="78" t="s">
        <v>91</v>
      </c>
      <c r="D47" s="79"/>
      <c r="E47" s="88"/>
      <c r="F47" s="75" t="str">
        <f>IFERROR((G47/$G$218),"")</f>
        <v/>
      </c>
      <c r="G47" s="91">
        <f>SUM(G41:G46)</f>
        <v>0</v>
      </c>
      <c r="H47" s="32">
        <f>SUM(H41:H46)</f>
        <v>0</v>
      </c>
      <c r="I47" s="32">
        <f>SUM(I41:I46)</f>
        <v>0</v>
      </c>
      <c r="J47" s="32">
        <f>SUM(J41:J46)</f>
        <v>0</v>
      </c>
      <c r="K47" s="7"/>
    </row>
    <row r="48" spans="1:138" ht="15" customHeight="1">
      <c r="A48" s="239"/>
      <c r="B48" s="142" t="s">
        <v>92</v>
      </c>
      <c r="C48" s="138" t="s">
        <v>93</v>
      </c>
      <c r="D48" s="133"/>
      <c r="E48" s="269"/>
      <c r="F48" s="128"/>
      <c r="G48" s="129"/>
      <c r="H48" s="255"/>
      <c r="I48" s="255"/>
      <c r="J48" s="256"/>
      <c r="K48" s="7"/>
    </row>
    <row r="49" spans="1:11" ht="15" customHeight="1">
      <c r="A49" s="239"/>
      <c r="B49" s="105" t="s">
        <v>94</v>
      </c>
      <c r="C49" s="84" t="s">
        <v>95</v>
      </c>
      <c r="D49" s="6"/>
      <c r="E49" s="153"/>
      <c r="F49" s="36">
        <f t="shared" ref="F49:F53" si="3">IFERROR((G49/$E$11),"")</f>
        <v>0</v>
      </c>
      <c r="G49" s="156"/>
      <c r="H49" s="262"/>
      <c r="I49" s="262"/>
      <c r="J49" s="263"/>
      <c r="K49" s="7"/>
    </row>
    <row r="50" spans="1:11" ht="15" customHeight="1">
      <c r="A50" s="239"/>
      <c r="B50" s="102" t="s">
        <v>96</v>
      </c>
      <c r="C50" s="146" t="s">
        <v>97</v>
      </c>
      <c r="D50" s="73"/>
      <c r="E50" s="150"/>
      <c r="F50" s="74">
        <f t="shared" si="3"/>
        <v>0</v>
      </c>
      <c r="G50" s="161"/>
      <c r="H50" s="270"/>
      <c r="I50" s="270"/>
      <c r="J50" s="271"/>
      <c r="K50" s="7"/>
    </row>
    <row r="51" spans="1:11" ht="15" customHeight="1">
      <c r="A51" s="239"/>
      <c r="B51" s="104" t="s">
        <v>98</v>
      </c>
      <c r="C51" s="84" t="s">
        <v>99</v>
      </c>
      <c r="D51" s="6"/>
      <c r="E51" s="158"/>
      <c r="F51" s="36">
        <f t="shared" si="3"/>
        <v>0</v>
      </c>
      <c r="G51" s="152"/>
      <c r="H51" s="270"/>
      <c r="I51" s="270"/>
      <c r="J51" s="271"/>
      <c r="K51" s="7"/>
    </row>
    <row r="52" spans="1:11" ht="15" customHeight="1">
      <c r="A52" s="239"/>
      <c r="B52" s="106" t="s">
        <v>100</v>
      </c>
      <c r="C52" s="92" t="s">
        <v>101</v>
      </c>
      <c r="D52" s="72"/>
      <c r="E52" s="159"/>
      <c r="F52" s="85">
        <f t="shared" si="3"/>
        <v>0</v>
      </c>
      <c r="G52" s="152"/>
      <c r="H52" s="272"/>
      <c r="I52" s="272"/>
      <c r="J52" s="273"/>
      <c r="K52" s="7"/>
    </row>
    <row r="53" spans="1:11" ht="15" customHeight="1" thickBot="1">
      <c r="A53" s="239"/>
      <c r="B53" s="103" t="s">
        <v>102</v>
      </c>
      <c r="C53" s="118" t="s">
        <v>103</v>
      </c>
      <c r="D53" s="89"/>
      <c r="E53" s="160"/>
      <c r="F53" s="90">
        <f t="shared" si="3"/>
        <v>0</v>
      </c>
      <c r="G53" s="157"/>
      <c r="H53" s="274"/>
      <c r="I53" s="274"/>
      <c r="J53" s="275"/>
      <c r="K53" s="7"/>
    </row>
    <row r="54" spans="1:11" ht="15" customHeight="1" thickBot="1">
      <c r="A54" s="251"/>
      <c r="B54" s="259">
        <f>IFERROR((G54+H54+I54+J54)/$E$225,"")</f>
        <v>0</v>
      </c>
      <c r="C54" s="78" t="s">
        <v>104</v>
      </c>
      <c r="D54" s="79"/>
      <c r="E54" s="88"/>
      <c r="F54" s="75" t="str">
        <f>IFERROR((G54/$G$218),"")</f>
        <v/>
      </c>
      <c r="G54" s="32">
        <f>SUM(G49:G53)</f>
        <v>0</v>
      </c>
      <c r="H54" s="32">
        <f>SUM(H49:H53)</f>
        <v>0</v>
      </c>
      <c r="I54" s="32">
        <f>SUM(I49:I53)</f>
        <v>0</v>
      </c>
      <c r="J54" s="32">
        <f>SUM(J49:J53)</f>
        <v>0</v>
      </c>
      <c r="K54" s="7"/>
    </row>
    <row r="55" spans="1:11" ht="15" customHeight="1">
      <c r="A55" s="239"/>
      <c r="B55" s="142" t="s">
        <v>105</v>
      </c>
      <c r="C55" s="134" t="s">
        <v>106</v>
      </c>
      <c r="D55" s="135"/>
      <c r="E55" s="136"/>
      <c r="F55" s="128"/>
      <c r="G55" s="129"/>
      <c r="H55" s="243"/>
      <c r="I55" s="243"/>
      <c r="J55" s="244"/>
      <c r="K55" s="7"/>
    </row>
    <row r="56" spans="1:11" ht="15" customHeight="1">
      <c r="A56" s="239"/>
      <c r="B56" s="105" t="s">
        <v>107</v>
      </c>
      <c r="C56" s="84" t="s">
        <v>108</v>
      </c>
      <c r="D56" s="6"/>
      <c r="E56" s="151"/>
      <c r="F56" s="36">
        <f t="shared" ref="F56:F60" si="4">IFERROR((G56/$E$11),"")</f>
        <v>0</v>
      </c>
      <c r="G56" s="156"/>
      <c r="H56" s="257"/>
      <c r="I56" s="257"/>
      <c r="J56" s="258"/>
      <c r="K56" s="7"/>
    </row>
    <row r="57" spans="1:11" ht="15" customHeight="1">
      <c r="A57" s="239"/>
      <c r="B57" s="105" t="s">
        <v>109</v>
      </c>
      <c r="C57" s="84" t="s">
        <v>110</v>
      </c>
      <c r="D57" s="6"/>
      <c r="E57" s="151"/>
      <c r="F57" s="36">
        <f t="shared" si="4"/>
        <v>0</v>
      </c>
      <c r="G57" s="156"/>
      <c r="H57" s="257"/>
      <c r="I57" s="257"/>
      <c r="J57" s="258"/>
      <c r="K57" s="7"/>
    </row>
    <row r="58" spans="1:11" ht="15" customHeight="1">
      <c r="A58" s="239"/>
      <c r="B58" s="105" t="s">
        <v>111</v>
      </c>
      <c r="C58" s="84" t="s">
        <v>112</v>
      </c>
      <c r="D58" s="6"/>
      <c r="E58" s="151"/>
      <c r="F58" s="36">
        <f t="shared" si="4"/>
        <v>0</v>
      </c>
      <c r="G58" s="156"/>
      <c r="H58" s="257"/>
      <c r="I58" s="257"/>
      <c r="J58" s="258"/>
      <c r="K58" s="7"/>
    </row>
    <row r="59" spans="1:11" ht="15" customHeight="1">
      <c r="A59" s="239"/>
      <c r="B59" s="105" t="s">
        <v>113</v>
      </c>
      <c r="C59" s="84" t="s">
        <v>114</v>
      </c>
      <c r="D59" s="6"/>
      <c r="E59" s="162"/>
      <c r="F59" s="36">
        <f t="shared" si="4"/>
        <v>0</v>
      </c>
      <c r="G59" s="156"/>
      <c r="H59" s="246"/>
      <c r="I59" s="246"/>
      <c r="J59" s="247"/>
      <c r="K59" s="7"/>
    </row>
    <row r="60" spans="1:11" ht="15" customHeight="1" thickBot="1">
      <c r="A60" s="107"/>
      <c r="B60" s="103" t="s">
        <v>115</v>
      </c>
      <c r="C60" s="118" t="s">
        <v>116</v>
      </c>
      <c r="D60" s="110"/>
      <c r="E60" s="163"/>
      <c r="F60" s="90">
        <f t="shared" si="4"/>
        <v>0</v>
      </c>
      <c r="G60" s="164"/>
      <c r="H60" s="165"/>
      <c r="I60" s="165"/>
      <c r="J60" s="166"/>
      <c r="K60" s="7"/>
    </row>
    <row r="61" spans="1:11" ht="15" customHeight="1" thickBot="1">
      <c r="A61" s="96"/>
      <c r="B61" s="259">
        <f>IFERROR((G61+H61+I61+J61)/$E$225,"")</f>
        <v>0</v>
      </c>
      <c r="C61" s="78" t="s">
        <v>117</v>
      </c>
      <c r="D61" s="79"/>
      <c r="E61" s="88"/>
      <c r="F61" s="108" t="str">
        <f>IFERROR((G61/$G$218),"")</f>
        <v/>
      </c>
      <c r="G61" s="109">
        <f>SUM(G56:G60)</f>
        <v>0</v>
      </c>
      <c r="H61" s="109">
        <f>SUM(H56:H60)</f>
        <v>0</v>
      </c>
      <c r="I61" s="109">
        <f>SUM(I56:I60)</f>
        <v>0</v>
      </c>
      <c r="J61" s="109">
        <f>SUM(J56:J60)</f>
        <v>0</v>
      </c>
      <c r="K61" s="7"/>
    </row>
    <row r="62" spans="1:11" ht="15" customHeight="1">
      <c r="A62" s="239"/>
      <c r="B62" s="142" t="s">
        <v>118</v>
      </c>
      <c r="C62" s="140" t="s">
        <v>119</v>
      </c>
      <c r="D62" s="135"/>
      <c r="E62" s="137"/>
      <c r="F62" s="128"/>
      <c r="G62" s="129"/>
      <c r="H62" s="255"/>
      <c r="I62" s="255"/>
      <c r="J62" s="256"/>
      <c r="K62" s="7"/>
    </row>
    <row r="63" spans="1:11" s="11" customFormat="1">
      <c r="A63" s="107"/>
      <c r="B63" s="104" t="s">
        <v>120</v>
      </c>
      <c r="C63" s="84" t="s">
        <v>121</v>
      </c>
      <c r="D63" s="9"/>
      <c r="E63" s="167"/>
      <c r="F63" s="36">
        <f t="shared" ref="F63:F76" si="5">IFERROR((G63/$E$11),"")</f>
        <v>0</v>
      </c>
      <c r="G63" s="170"/>
      <c r="H63" s="171"/>
      <c r="I63" s="171"/>
      <c r="J63" s="172"/>
      <c r="K63" s="10"/>
    </row>
    <row r="64" spans="1:11" ht="15" customHeight="1">
      <c r="A64" s="239"/>
      <c r="B64" s="104" t="s">
        <v>122</v>
      </c>
      <c r="C64" s="84" t="s">
        <v>123</v>
      </c>
      <c r="D64" s="6"/>
      <c r="E64" s="150"/>
      <c r="F64" s="36">
        <f t="shared" si="5"/>
        <v>0</v>
      </c>
      <c r="G64" s="161"/>
      <c r="H64" s="257"/>
      <c r="I64" s="257"/>
      <c r="J64" s="258"/>
      <c r="K64" s="7"/>
    </row>
    <row r="65" spans="1:11" ht="15" customHeight="1">
      <c r="A65" s="239"/>
      <c r="B65" s="105" t="s">
        <v>124</v>
      </c>
      <c r="C65" s="84" t="s">
        <v>125</v>
      </c>
      <c r="D65" s="6"/>
      <c r="E65" s="151"/>
      <c r="F65" s="36">
        <f t="shared" si="5"/>
        <v>0</v>
      </c>
      <c r="G65" s="156"/>
      <c r="H65" s="257"/>
      <c r="I65" s="257"/>
      <c r="J65" s="258"/>
      <c r="K65" s="7"/>
    </row>
    <row r="66" spans="1:11" ht="15" customHeight="1">
      <c r="A66" s="239"/>
      <c r="B66" s="105" t="s">
        <v>126</v>
      </c>
      <c r="C66" s="84" t="s">
        <v>127</v>
      </c>
      <c r="D66" s="6"/>
      <c r="E66" s="151"/>
      <c r="F66" s="36">
        <f t="shared" si="5"/>
        <v>0</v>
      </c>
      <c r="G66" s="156"/>
      <c r="H66" s="257"/>
      <c r="I66" s="257"/>
      <c r="J66" s="258"/>
      <c r="K66" s="7"/>
    </row>
    <row r="67" spans="1:11" ht="15" customHeight="1">
      <c r="A67" s="239"/>
      <c r="B67" s="105" t="s">
        <v>128</v>
      </c>
      <c r="C67" s="84" t="s">
        <v>129</v>
      </c>
      <c r="D67" s="6"/>
      <c r="E67" s="151"/>
      <c r="F67" s="36">
        <f t="shared" si="5"/>
        <v>0</v>
      </c>
      <c r="G67" s="156"/>
      <c r="H67" s="257"/>
      <c r="I67" s="257"/>
      <c r="J67" s="258"/>
      <c r="K67" s="7"/>
    </row>
    <row r="68" spans="1:11" ht="15" customHeight="1">
      <c r="A68" s="239"/>
      <c r="B68" s="105" t="s">
        <v>130</v>
      </c>
      <c r="C68" s="84" t="s">
        <v>131</v>
      </c>
      <c r="D68" s="6"/>
      <c r="E68" s="151"/>
      <c r="F68" s="36">
        <f t="shared" si="5"/>
        <v>0</v>
      </c>
      <c r="G68" s="156"/>
      <c r="H68" s="257"/>
      <c r="I68" s="257"/>
      <c r="J68" s="258"/>
      <c r="K68" s="7"/>
    </row>
    <row r="69" spans="1:11" ht="15" customHeight="1">
      <c r="A69" s="239"/>
      <c r="B69" s="105" t="s">
        <v>132</v>
      </c>
      <c r="C69" s="84" t="s">
        <v>133</v>
      </c>
      <c r="D69" s="6"/>
      <c r="E69" s="151"/>
      <c r="F69" s="36">
        <f t="shared" si="5"/>
        <v>0</v>
      </c>
      <c r="G69" s="156"/>
      <c r="H69" s="257"/>
      <c r="I69" s="257"/>
      <c r="J69" s="258"/>
      <c r="K69" s="7"/>
    </row>
    <row r="70" spans="1:11" ht="15" customHeight="1">
      <c r="A70" s="239"/>
      <c r="B70" s="105" t="s">
        <v>134</v>
      </c>
      <c r="C70" s="84" t="s">
        <v>135</v>
      </c>
      <c r="D70" s="6"/>
      <c r="E70" s="151"/>
      <c r="F70" s="36">
        <f t="shared" si="5"/>
        <v>0</v>
      </c>
      <c r="G70" s="156"/>
      <c r="H70" s="257"/>
      <c r="I70" s="257"/>
      <c r="J70" s="258"/>
      <c r="K70" s="7"/>
    </row>
    <row r="71" spans="1:11" ht="15" customHeight="1">
      <c r="A71" s="239"/>
      <c r="B71" s="105" t="s">
        <v>134</v>
      </c>
      <c r="C71" s="84" t="s">
        <v>136</v>
      </c>
      <c r="D71" s="6"/>
      <c r="E71" s="151"/>
      <c r="F71" s="36">
        <f t="shared" si="5"/>
        <v>0</v>
      </c>
      <c r="G71" s="156"/>
      <c r="H71" s="257"/>
      <c r="I71" s="257"/>
      <c r="J71" s="258"/>
      <c r="K71" s="7"/>
    </row>
    <row r="72" spans="1:11" ht="15" customHeight="1">
      <c r="A72" s="239"/>
      <c r="B72" s="111" t="s">
        <v>137</v>
      </c>
      <c r="C72" s="92" t="s">
        <v>138</v>
      </c>
      <c r="D72" s="72"/>
      <c r="E72" s="151"/>
      <c r="F72" s="85">
        <f t="shared" si="5"/>
        <v>0</v>
      </c>
      <c r="G72" s="152"/>
      <c r="H72" s="265"/>
      <c r="I72" s="265"/>
      <c r="J72" s="266"/>
      <c r="K72" s="7"/>
    </row>
    <row r="73" spans="1:11" ht="15" customHeight="1">
      <c r="A73" s="239"/>
      <c r="B73" s="105" t="s">
        <v>139</v>
      </c>
      <c r="C73" s="84" t="s">
        <v>140</v>
      </c>
      <c r="D73" s="6"/>
      <c r="E73" s="168"/>
      <c r="F73" s="36">
        <f t="shared" si="5"/>
        <v>0</v>
      </c>
      <c r="G73" s="156"/>
      <c r="H73" s="262"/>
      <c r="I73" s="262"/>
      <c r="J73" s="263"/>
      <c r="K73" s="7"/>
    </row>
    <row r="74" spans="1:11" ht="15" customHeight="1">
      <c r="A74" s="239"/>
      <c r="B74" s="105" t="s">
        <v>141</v>
      </c>
      <c r="C74" s="84" t="s">
        <v>142</v>
      </c>
      <c r="D74" s="6"/>
      <c r="E74" s="168"/>
      <c r="F74" s="36">
        <f t="shared" si="5"/>
        <v>0</v>
      </c>
      <c r="G74" s="156"/>
      <c r="H74" s="262"/>
      <c r="I74" s="262"/>
      <c r="J74" s="263"/>
      <c r="K74" s="7"/>
    </row>
    <row r="75" spans="1:11" ht="15" customHeight="1">
      <c r="A75" s="239"/>
      <c r="B75" s="105" t="s">
        <v>143</v>
      </c>
      <c r="C75" s="84" t="s">
        <v>144</v>
      </c>
      <c r="D75" s="6"/>
      <c r="E75" s="154"/>
      <c r="F75" s="36">
        <f t="shared" si="5"/>
        <v>0</v>
      </c>
      <c r="G75" s="156"/>
      <c r="H75" s="276"/>
      <c r="I75" s="262"/>
      <c r="J75" s="263"/>
      <c r="K75" s="7"/>
    </row>
    <row r="76" spans="1:11" ht="15" customHeight="1" thickBot="1">
      <c r="A76" s="239"/>
      <c r="B76" s="112" t="s">
        <v>145</v>
      </c>
      <c r="C76" s="118" t="s">
        <v>146</v>
      </c>
      <c r="D76" s="89"/>
      <c r="E76" s="169">
        <v>1</v>
      </c>
      <c r="F76" s="90">
        <f t="shared" si="5"/>
        <v>0</v>
      </c>
      <c r="G76" s="157"/>
      <c r="H76" s="267">
        <v>4748</v>
      </c>
      <c r="I76" s="267">
        <v>1685</v>
      </c>
      <c r="J76" s="268"/>
      <c r="K76" s="7"/>
    </row>
    <row r="77" spans="1:11" s="8" customFormat="1" ht="15" customHeight="1" thickBot="1">
      <c r="A77" s="251"/>
      <c r="B77" s="252">
        <f>IFERROR((G77+H77+I77+J77)/$E$225,"")</f>
        <v>3.113166229913593E-3</v>
      </c>
      <c r="C77" s="86" t="s">
        <v>147</v>
      </c>
      <c r="D77" s="77"/>
      <c r="E77" s="99"/>
      <c r="F77" s="100" t="str">
        <f>IFERROR((G77/$G$218),"")</f>
        <v/>
      </c>
      <c r="G77" s="76">
        <f>SUM(G63:G76)</f>
        <v>0</v>
      </c>
      <c r="H77" s="76">
        <f>SUM(H63:H76)</f>
        <v>4748</v>
      </c>
      <c r="I77" s="76">
        <f>SUM(I63:I76)</f>
        <v>1685</v>
      </c>
      <c r="J77" s="76">
        <f>SUM(J63:J76)</f>
        <v>0</v>
      </c>
      <c r="K77" s="7"/>
    </row>
    <row r="78" spans="1:11" ht="15" customHeight="1">
      <c r="A78" s="239"/>
      <c r="B78" s="142" t="s">
        <v>148</v>
      </c>
      <c r="C78" s="138" t="s">
        <v>149</v>
      </c>
      <c r="D78" s="135"/>
      <c r="E78" s="136"/>
      <c r="F78" s="128"/>
      <c r="G78" s="129"/>
      <c r="H78" s="243"/>
      <c r="I78" s="243"/>
      <c r="J78" s="244"/>
      <c r="K78" s="7"/>
    </row>
    <row r="79" spans="1:11" ht="15" customHeight="1">
      <c r="A79" s="239"/>
      <c r="B79" s="105" t="s">
        <v>150</v>
      </c>
      <c r="C79" s="84" t="s">
        <v>151</v>
      </c>
      <c r="D79" s="6"/>
      <c r="E79" s="151"/>
      <c r="F79" s="36">
        <f t="shared" ref="F79:F88" si="6">IFERROR((G79/$E$11),"")</f>
        <v>0</v>
      </c>
      <c r="G79" s="156"/>
      <c r="H79" s="257"/>
      <c r="I79" s="257"/>
      <c r="J79" s="258"/>
      <c r="K79" s="7"/>
    </row>
    <row r="80" spans="1:11" ht="15" customHeight="1">
      <c r="A80" s="239"/>
      <c r="B80" s="105" t="s">
        <v>152</v>
      </c>
      <c r="C80" s="84" t="s">
        <v>153</v>
      </c>
      <c r="D80" s="6"/>
      <c r="E80" s="151"/>
      <c r="F80" s="36">
        <f t="shared" si="6"/>
        <v>0</v>
      </c>
      <c r="G80" s="156"/>
      <c r="H80" s="257"/>
      <c r="I80" s="257"/>
      <c r="J80" s="258"/>
      <c r="K80" s="7"/>
    </row>
    <row r="81" spans="1:11" ht="15" customHeight="1">
      <c r="A81" s="239"/>
      <c r="B81" s="105" t="s">
        <v>154</v>
      </c>
      <c r="C81" s="84" t="s">
        <v>155</v>
      </c>
      <c r="D81" s="6"/>
      <c r="E81" s="151"/>
      <c r="F81" s="36">
        <f t="shared" si="6"/>
        <v>0</v>
      </c>
      <c r="G81" s="156"/>
      <c r="H81" s="257"/>
      <c r="I81" s="257"/>
      <c r="J81" s="258"/>
      <c r="K81" s="7"/>
    </row>
    <row r="82" spans="1:11" ht="15" customHeight="1">
      <c r="A82" s="239"/>
      <c r="B82" s="105" t="s">
        <v>156</v>
      </c>
      <c r="C82" s="84" t="s">
        <v>157</v>
      </c>
      <c r="D82" s="6"/>
      <c r="E82" s="151"/>
      <c r="F82" s="36">
        <f t="shared" si="6"/>
        <v>0</v>
      </c>
      <c r="G82" s="152"/>
      <c r="H82" s="257"/>
      <c r="I82" s="257"/>
      <c r="J82" s="258"/>
      <c r="K82" s="7"/>
    </row>
    <row r="83" spans="1:11" ht="15" customHeight="1">
      <c r="A83" s="239"/>
      <c r="B83" s="105" t="s">
        <v>158</v>
      </c>
      <c r="C83" s="84" t="s">
        <v>159</v>
      </c>
      <c r="D83" s="6"/>
      <c r="E83" s="151"/>
      <c r="F83" s="36">
        <f t="shared" si="6"/>
        <v>0</v>
      </c>
      <c r="G83" s="156"/>
      <c r="H83" s="257"/>
      <c r="I83" s="257"/>
      <c r="J83" s="258"/>
      <c r="K83" s="7"/>
    </row>
    <row r="84" spans="1:11" ht="15" customHeight="1">
      <c r="A84" s="239"/>
      <c r="B84" s="105" t="s">
        <v>160</v>
      </c>
      <c r="C84" s="84" t="s">
        <v>161</v>
      </c>
      <c r="D84" s="6"/>
      <c r="E84" s="151"/>
      <c r="F84" s="36">
        <f t="shared" si="6"/>
        <v>0</v>
      </c>
      <c r="G84" s="152"/>
      <c r="H84" s="257"/>
      <c r="I84" s="257"/>
      <c r="J84" s="258"/>
      <c r="K84" s="7"/>
    </row>
    <row r="85" spans="1:11" ht="15" customHeight="1">
      <c r="A85" s="239"/>
      <c r="B85" s="105" t="s">
        <v>162</v>
      </c>
      <c r="C85" s="84" t="s">
        <v>163</v>
      </c>
      <c r="D85" s="6"/>
      <c r="E85" s="151"/>
      <c r="F85" s="36">
        <f t="shared" si="6"/>
        <v>0</v>
      </c>
      <c r="G85" s="156"/>
      <c r="H85" s="257"/>
      <c r="I85" s="257"/>
      <c r="J85" s="258"/>
      <c r="K85" s="7"/>
    </row>
    <row r="86" spans="1:11" ht="15" customHeight="1">
      <c r="A86" s="239"/>
      <c r="B86" s="105" t="s">
        <v>164</v>
      </c>
      <c r="C86" s="84" t="s">
        <v>165</v>
      </c>
      <c r="D86" s="6"/>
      <c r="E86" s="151"/>
      <c r="F86" s="36">
        <f t="shared" si="6"/>
        <v>0</v>
      </c>
      <c r="G86" s="156"/>
      <c r="H86" s="257"/>
      <c r="I86" s="257"/>
      <c r="J86" s="258"/>
      <c r="K86" s="7"/>
    </row>
    <row r="87" spans="1:11" ht="15" customHeight="1">
      <c r="A87" s="239"/>
      <c r="B87" s="105" t="s">
        <v>166</v>
      </c>
      <c r="C87" s="84" t="s">
        <v>167</v>
      </c>
      <c r="D87" s="6"/>
      <c r="E87" s="173"/>
      <c r="F87" s="36">
        <f t="shared" si="6"/>
        <v>0</v>
      </c>
      <c r="G87" s="156"/>
      <c r="H87" s="262">
        <v>3000</v>
      </c>
      <c r="I87" s="262"/>
      <c r="J87" s="263"/>
      <c r="K87" s="7"/>
    </row>
    <row r="88" spans="1:11" s="8" customFormat="1" ht="15" customHeight="1" thickBot="1">
      <c r="A88" s="239"/>
      <c r="B88" s="112" t="s">
        <v>168</v>
      </c>
      <c r="C88" s="118" t="s">
        <v>169</v>
      </c>
      <c r="D88" s="89"/>
      <c r="E88" s="149"/>
      <c r="F88" s="90">
        <f t="shared" si="6"/>
        <v>0</v>
      </c>
      <c r="G88" s="157"/>
      <c r="H88" s="249"/>
      <c r="I88" s="249"/>
      <c r="J88" s="250"/>
      <c r="K88" s="7"/>
    </row>
    <row r="89" spans="1:11" s="8" customFormat="1" ht="15" customHeight="1" thickBot="1">
      <c r="A89" s="251"/>
      <c r="B89" s="252">
        <f>IFERROR((G89+H89+I89+J89)/$E$225,"")</f>
        <v>1.4518107709841099E-3</v>
      </c>
      <c r="C89" s="86" t="s">
        <v>170</v>
      </c>
      <c r="D89" s="77"/>
      <c r="E89" s="99"/>
      <c r="F89" s="100" t="str">
        <f>IFERROR((G89/$G$218),"")</f>
        <v/>
      </c>
      <c r="G89" s="76">
        <f>SUM(G79:G88)</f>
        <v>0</v>
      </c>
      <c r="H89" s="76">
        <f>SUM(H79:H88)</f>
        <v>3000</v>
      </c>
      <c r="I89" s="76">
        <f>SUM(I79:I88)</f>
        <v>0</v>
      </c>
      <c r="J89" s="76">
        <f>SUM(J79:J88)</f>
        <v>0</v>
      </c>
      <c r="K89" s="7"/>
    </row>
    <row r="90" spans="1:11" ht="15" customHeight="1">
      <c r="A90" s="239"/>
      <c r="B90" s="142" t="s">
        <v>171</v>
      </c>
      <c r="C90" s="138" t="s">
        <v>172</v>
      </c>
      <c r="D90" s="135"/>
      <c r="E90" s="136"/>
      <c r="F90" s="128"/>
      <c r="G90" s="129"/>
      <c r="H90" s="243"/>
      <c r="I90" s="243"/>
      <c r="J90" s="244"/>
      <c r="K90" s="7"/>
    </row>
    <row r="91" spans="1:11" ht="15" customHeight="1">
      <c r="A91" s="239"/>
      <c r="B91" s="105" t="s">
        <v>173</v>
      </c>
      <c r="C91" s="84" t="s">
        <v>174</v>
      </c>
      <c r="D91" s="6"/>
      <c r="E91" s="151"/>
      <c r="F91" s="36">
        <f t="shared" ref="F91:F103" si="7">IFERROR((G91/$E$11),"")</f>
        <v>0</v>
      </c>
      <c r="G91" s="156"/>
      <c r="H91" s="257"/>
      <c r="I91" s="257"/>
      <c r="J91" s="258"/>
      <c r="K91" s="7"/>
    </row>
    <row r="92" spans="1:11" ht="15" customHeight="1">
      <c r="A92" s="239"/>
      <c r="B92" s="105" t="s">
        <v>175</v>
      </c>
      <c r="C92" s="12" t="s">
        <v>176</v>
      </c>
      <c r="D92" s="6"/>
      <c r="E92" s="151"/>
      <c r="F92" s="36">
        <f t="shared" si="7"/>
        <v>0</v>
      </c>
      <c r="G92" s="156"/>
      <c r="H92" s="257"/>
      <c r="I92" s="257"/>
      <c r="J92" s="258"/>
      <c r="K92" s="7"/>
    </row>
    <row r="93" spans="1:11" ht="15" customHeight="1">
      <c r="A93" s="239"/>
      <c r="B93" s="105" t="s">
        <v>177</v>
      </c>
      <c r="C93" s="84" t="s">
        <v>178</v>
      </c>
      <c r="D93" s="6"/>
      <c r="E93" s="151"/>
      <c r="F93" s="36">
        <f t="shared" si="7"/>
        <v>0</v>
      </c>
      <c r="G93" s="156"/>
      <c r="H93" s="257"/>
      <c r="I93" s="257"/>
      <c r="J93" s="258"/>
      <c r="K93" s="7"/>
    </row>
    <row r="94" spans="1:11" ht="15" customHeight="1">
      <c r="A94" s="239"/>
      <c r="B94" s="105" t="s">
        <v>179</v>
      </c>
      <c r="C94" s="84" t="s">
        <v>180</v>
      </c>
      <c r="D94" s="6"/>
      <c r="E94" s="151"/>
      <c r="F94" s="36">
        <f t="shared" si="7"/>
        <v>0</v>
      </c>
      <c r="G94" s="156"/>
      <c r="H94" s="257"/>
      <c r="I94" s="257"/>
      <c r="J94" s="258"/>
      <c r="K94" s="7"/>
    </row>
    <row r="95" spans="1:11" ht="15" customHeight="1">
      <c r="A95" s="239"/>
      <c r="B95" s="105" t="s">
        <v>181</v>
      </c>
      <c r="C95" s="84" t="s">
        <v>182</v>
      </c>
      <c r="D95" s="6"/>
      <c r="E95" s="151"/>
      <c r="F95" s="36">
        <f t="shared" si="7"/>
        <v>0</v>
      </c>
      <c r="G95" s="156"/>
      <c r="H95" s="257"/>
      <c r="I95" s="257"/>
      <c r="J95" s="258"/>
      <c r="K95" s="7"/>
    </row>
    <row r="96" spans="1:11" ht="15" customHeight="1">
      <c r="A96" s="239"/>
      <c r="B96" s="105" t="s">
        <v>183</v>
      </c>
      <c r="C96" s="84" t="s">
        <v>184</v>
      </c>
      <c r="D96" s="6"/>
      <c r="E96" s="151"/>
      <c r="F96" s="36">
        <f t="shared" si="7"/>
        <v>0</v>
      </c>
      <c r="G96" s="156"/>
      <c r="H96" s="257"/>
      <c r="I96" s="257"/>
      <c r="J96" s="258"/>
      <c r="K96" s="7"/>
    </row>
    <row r="97" spans="1:11" ht="15" customHeight="1">
      <c r="A97" s="239"/>
      <c r="B97" s="105" t="s">
        <v>185</v>
      </c>
      <c r="C97" s="84" t="s">
        <v>186</v>
      </c>
      <c r="D97" s="6"/>
      <c r="E97" s="151"/>
      <c r="F97" s="36">
        <f t="shared" si="7"/>
        <v>0</v>
      </c>
      <c r="G97" s="156"/>
      <c r="H97" s="257"/>
      <c r="I97" s="257"/>
      <c r="J97" s="258"/>
      <c r="K97" s="7"/>
    </row>
    <row r="98" spans="1:11" ht="15" customHeight="1">
      <c r="A98" s="239"/>
      <c r="B98" s="105" t="s">
        <v>187</v>
      </c>
      <c r="C98" s="84" t="s">
        <v>188</v>
      </c>
      <c r="D98" s="6"/>
      <c r="E98" s="151"/>
      <c r="F98" s="36">
        <f t="shared" si="7"/>
        <v>0</v>
      </c>
      <c r="G98" s="156"/>
      <c r="H98" s="257"/>
      <c r="I98" s="257"/>
      <c r="J98" s="258"/>
      <c r="K98" s="7"/>
    </row>
    <row r="99" spans="1:11" ht="15" customHeight="1">
      <c r="A99" s="239"/>
      <c r="B99" s="105" t="s">
        <v>189</v>
      </c>
      <c r="C99" s="277" t="s">
        <v>190</v>
      </c>
      <c r="D99" s="6"/>
      <c r="E99" s="151"/>
      <c r="F99" s="36">
        <f t="shared" si="7"/>
        <v>0</v>
      </c>
      <c r="G99" s="156"/>
      <c r="H99" s="257"/>
      <c r="I99" s="257"/>
      <c r="J99" s="258"/>
      <c r="K99" s="7"/>
    </row>
    <row r="100" spans="1:11" ht="15" customHeight="1">
      <c r="A100" s="239"/>
      <c r="B100" s="105" t="s">
        <v>191</v>
      </c>
      <c r="C100" s="84" t="s">
        <v>192</v>
      </c>
      <c r="D100" s="6"/>
      <c r="E100" s="151"/>
      <c r="F100" s="36">
        <f t="shared" si="7"/>
        <v>0</v>
      </c>
      <c r="G100" s="156"/>
      <c r="H100" s="257"/>
      <c r="I100" s="257"/>
      <c r="J100" s="258"/>
      <c r="K100" s="7"/>
    </row>
    <row r="101" spans="1:11" ht="15" customHeight="1">
      <c r="A101" s="239"/>
      <c r="B101" s="105" t="s">
        <v>193</v>
      </c>
      <c r="C101" s="84" t="s">
        <v>194</v>
      </c>
      <c r="D101" s="6"/>
      <c r="E101" s="151"/>
      <c r="F101" s="36">
        <f t="shared" si="7"/>
        <v>0</v>
      </c>
      <c r="G101" s="152"/>
      <c r="H101" s="257"/>
      <c r="I101" s="257"/>
      <c r="J101" s="258"/>
      <c r="K101" s="7"/>
    </row>
    <row r="102" spans="1:11" ht="15" customHeight="1">
      <c r="A102" s="239"/>
      <c r="B102" s="105" t="s">
        <v>195</v>
      </c>
      <c r="C102" s="84" t="s">
        <v>196</v>
      </c>
      <c r="D102" s="6"/>
      <c r="E102" s="151">
        <v>1</v>
      </c>
      <c r="F102" s="36">
        <f t="shared" si="7"/>
        <v>0</v>
      </c>
      <c r="G102" s="152"/>
      <c r="H102" s="257">
        <v>7500</v>
      </c>
      <c r="I102" s="257">
        <v>2500</v>
      </c>
      <c r="J102" s="258"/>
      <c r="K102" s="7"/>
    </row>
    <row r="103" spans="1:11" s="8" customFormat="1" ht="15" customHeight="1" thickBot="1">
      <c r="A103" s="239"/>
      <c r="B103" s="112" t="s">
        <v>197</v>
      </c>
      <c r="C103" s="118" t="s">
        <v>198</v>
      </c>
      <c r="D103" s="89"/>
      <c r="E103" s="149"/>
      <c r="F103" s="90">
        <f t="shared" si="7"/>
        <v>0</v>
      </c>
      <c r="G103" s="157"/>
      <c r="H103" s="249"/>
      <c r="I103" s="249"/>
      <c r="J103" s="250"/>
      <c r="K103" s="7"/>
    </row>
    <row r="104" spans="1:11" s="8" customFormat="1" ht="15" customHeight="1" thickBot="1">
      <c r="A104" s="251"/>
      <c r="B104" s="252">
        <f>IFERROR((G104+H104+I104+J104)/$E$225,"")</f>
        <v>4.8393692366136996E-3</v>
      </c>
      <c r="C104" s="86" t="s">
        <v>199</v>
      </c>
      <c r="D104" s="77"/>
      <c r="E104" s="99"/>
      <c r="F104" s="100" t="str">
        <f>IFERROR((G104/$G$218),"")</f>
        <v/>
      </c>
      <c r="G104" s="76">
        <f>SUM(G91:G103)</f>
        <v>0</v>
      </c>
      <c r="H104" s="76">
        <f>SUM(H91:H103)</f>
        <v>7500</v>
      </c>
      <c r="I104" s="76">
        <f>SUM(I91:I103)</f>
        <v>2500</v>
      </c>
      <c r="J104" s="76">
        <f>SUM(J91:J103)</f>
        <v>0</v>
      </c>
      <c r="K104" s="7"/>
    </row>
    <row r="105" spans="1:11" ht="15" customHeight="1">
      <c r="A105" s="239"/>
      <c r="B105" s="142" t="s">
        <v>200</v>
      </c>
      <c r="C105" s="138" t="s">
        <v>201</v>
      </c>
      <c r="D105" s="135"/>
      <c r="E105" s="136"/>
      <c r="F105" s="128"/>
      <c r="G105" s="129"/>
      <c r="H105" s="243"/>
      <c r="I105" s="243"/>
      <c r="J105" s="244"/>
      <c r="K105" s="7"/>
    </row>
    <row r="106" spans="1:11" ht="15" customHeight="1">
      <c r="A106" s="239"/>
      <c r="B106" s="105" t="s">
        <v>202</v>
      </c>
      <c r="C106" s="84" t="s">
        <v>203</v>
      </c>
      <c r="D106" s="6"/>
      <c r="E106" s="151"/>
      <c r="F106" s="36">
        <f t="shared" ref="F106:F118" si="8">IFERROR((G106/$E$11),"")</f>
        <v>0</v>
      </c>
      <c r="G106" s="156"/>
      <c r="H106" s="257"/>
      <c r="I106" s="257"/>
      <c r="J106" s="258"/>
      <c r="K106" s="7"/>
    </row>
    <row r="107" spans="1:11" ht="15" customHeight="1">
      <c r="A107" s="239"/>
      <c r="B107" s="105" t="s">
        <v>204</v>
      </c>
      <c r="C107" s="84" t="s">
        <v>205</v>
      </c>
      <c r="D107" s="6"/>
      <c r="E107" s="151"/>
      <c r="F107" s="36">
        <f t="shared" si="8"/>
        <v>0</v>
      </c>
      <c r="G107" s="156"/>
      <c r="H107" s="257"/>
      <c r="I107" s="257"/>
      <c r="J107" s="258"/>
      <c r="K107" s="7"/>
    </row>
    <row r="108" spans="1:11" ht="15" customHeight="1">
      <c r="A108" s="239"/>
      <c r="B108" s="105" t="s">
        <v>206</v>
      </c>
      <c r="C108" s="84" t="s">
        <v>207</v>
      </c>
      <c r="D108" s="6"/>
      <c r="E108" s="151"/>
      <c r="F108" s="36">
        <f t="shared" si="8"/>
        <v>0</v>
      </c>
      <c r="G108" s="156"/>
      <c r="H108" s="257"/>
      <c r="I108" s="257"/>
      <c r="J108" s="258"/>
      <c r="K108" s="7"/>
    </row>
    <row r="109" spans="1:11" ht="15" customHeight="1">
      <c r="A109" s="239"/>
      <c r="B109" s="105" t="s">
        <v>208</v>
      </c>
      <c r="C109" s="84" t="s">
        <v>209</v>
      </c>
      <c r="D109" s="6"/>
      <c r="E109" s="174"/>
      <c r="F109" s="36">
        <f t="shared" si="8"/>
        <v>0</v>
      </c>
      <c r="G109" s="156"/>
      <c r="H109" s="257"/>
      <c r="I109" s="257"/>
      <c r="J109" s="258"/>
      <c r="K109" s="7"/>
    </row>
    <row r="110" spans="1:11" ht="15" customHeight="1">
      <c r="A110" s="239"/>
      <c r="B110" s="105" t="s">
        <v>210</v>
      </c>
      <c r="C110" s="84" t="s">
        <v>211</v>
      </c>
      <c r="D110" s="6"/>
      <c r="E110" s="175"/>
      <c r="F110" s="36">
        <f t="shared" si="8"/>
        <v>0</v>
      </c>
      <c r="G110" s="152"/>
      <c r="H110" s="265"/>
      <c r="I110" s="265"/>
      <c r="J110" s="266"/>
      <c r="K110" s="7"/>
    </row>
    <row r="111" spans="1:11" ht="15" customHeight="1">
      <c r="A111" s="239"/>
      <c r="B111" s="111" t="s">
        <v>212</v>
      </c>
      <c r="C111" s="278" t="s">
        <v>213</v>
      </c>
      <c r="D111" s="6"/>
      <c r="E111" s="176"/>
      <c r="F111" s="36">
        <f>IFERROR((G111/$E$11),"")</f>
        <v>0</v>
      </c>
      <c r="G111" s="156"/>
      <c r="H111" s="276"/>
      <c r="I111" s="276"/>
      <c r="J111" s="279"/>
      <c r="K111" s="7"/>
    </row>
    <row r="112" spans="1:11" ht="15" customHeight="1">
      <c r="A112" s="239"/>
      <c r="B112" s="105" t="s">
        <v>214</v>
      </c>
      <c r="C112" s="84" t="s">
        <v>215</v>
      </c>
      <c r="D112" s="6"/>
      <c r="E112" s="162"/>
      <c r="F112" s="36">
        <f t="shared" si="8"/>
        <v>0</v>
      </c>
      <c r="G112" s="156"/>
      <c r="H112" s="262"/>
      <c r="I112" s="262"/>
      <c r="J112" s="263"/>
      <c r="K112" s="7"/>
    </row>
    <row r="113" spans="1:11" ht="15" customHeight="1">
      <c r="A113" s="239"/>
      <c r="B113" s="111" t="s">
        <v>216</v>
      </c>
      <c r="C113" s="92" t="s">
        <v>217</v>
      </c>
      <c r="D113" s="72"/>
      <c r="E113" s="151"/>
      <c r="F113" s="85">
        <f t="shared" si="8"/>
        <v>0</v>
      </c>
      <c r="G113" s="152"/>
      <c r="H113" s="265"/>
      <c r="I113" s="265"/>
      <c r="J113" s="266"/>
      <c r="K113" s="7"/>
    </row>
    <row r="114" spans="1:11" ht="15" customHeight="1">
      <c r="A114" s="239"/>
      <c r="B114" s="105" t="s">
        <v>218</v>
      </c>
      <c r="C114" s="84" t="s">
        <v>219</v>
      </c>
      <c r="D114" s="6"/>
      <c r="E114" s="154"/>
      <c r="F114" s="36">
        <f t="shared" si="8"/>
        <v>0</v>
      </c>
      <c r="G114" s="156"/>
      <c r="H114" s="262"/>
      <c r="I114" s="262"/>
      <c r="J114" s="263"/>
      <c r="K114" s="7"/>
    </row>
    <row r="115" spans="1:11" ht="15" customHeight="1">
      <c r="A115" s="239"/>
      <c r="B115" s="105" t="s">
        <v>220</v>
      </c>
      <c r="C115" s="84" t="s">
        <v>221</v>
      </c>
      <c r="D115" s="6"/>
      <c r="E115" s="153"/>
      <c r="F115" s="74">
        <f t="shared" si="8"/>
        <v>0</v>
      </c>
      <c r="G115" s="156"/>
      <c r="H115" s="276"/>
      <c r="I115" s="276"/>
      <c r="J115" s="279"/>
      <c r="K115" s="7"/>
    </row>
    <row r="116" spans="1:11" ht="15" customHeight="1">
      <c r="A116" s="239"/>
      <c r="B116" s="105" t="s">
        <v>222</v>
      </c>
      <c r="C116" s="84" t="s">
        <v>223</v>
      </c>
      <c r="D116" s="6"/>
      <c r="E116" s="150"/>
      <c r="F116" s="83">
        <f t="shared" si="8"/>
        <v>0</v>
      </c>
      <c r="G116" s="178"/>
      <c r="H116" s="265"/>
      <c r="I116" s="265"/>
      <c r="J116" s="266"/>
      <c r="K116" s="7"/>
    </row>
    <row r="117" spans="1:11" ht="15" customHeight="1">
      <c r="A117" s="239"/>
      <c r="B117" s="111" t="s">
        <v>222</v>
      </c>
      <c r="C117" s="92" t="s">
        <v>224</v>
      </c>
      <c r="D117" s="6"/>
      <c r="E117" s="177"/>
      <c r="F117" s="36">
        <f t="shared" si="8"/>
        <v>0</v>
      </c>
      <c r="G117" s="152"/>
      <c r="H117" s="280"/>
      <c r="I117" s="280"/>
      <c r="J117" s="281"/>
      <c r="K117" s="7"/>
    </row>
    <row r="118" spans="1:11" s="8" customFormat="1" ht="15" customHeight="1" thickBot="1">
      <c r="A118" s="239"/>
      <c r="B118" s="112" t="s">
        <v>225</v>
      </c>
      <c r="C118" s="118" t="s">
        <v>226</v>
      </c>
      <c r="D118" s="89"/>
      <c r="E118" s="169"/>
      <c r="F118" s="90">
        <f t="shared" si="8"/>
        <v>0</v>
      </c>
      <c r="G118" s="157"/>
      <c r="H118" s="267"/>
      <c r="I118" s="267"/>
      <c r="J118" s="268"/>
      <c r="K118" s="7"/>
    </row>
    <row r="119" spans="1:11" s="8" customFormat="1" ht="15" customHeight="1" thickBot="1">
      <c r="A119" s="251"/>
      <c r="B119" s="252">
        <f>IFERROR((G119+H119+I119+J119)/$E$225,"")</f>
        <v>0</v>
      </c>
      <c r="C119" s="86" t="s">
        <v>227</v>
      </c>
      <c r="D119" s="77"/>
      <c r="E119" s="99"/>
      <c r="F119" s="100" t="str">
        <f>IFERROR((G119/$G$218),"")</f>
        <v/>
      </c>
      <c r="G119" s="76">
        <f>SUM(G106:G118)</f>
        <v>0</v>
      </c>
      <c r="H119" s="76">
        <f>SUM(H106:H118)</f>
        <v>0</v>
      </c>
      <c r="I119" s="76">
        <f>SUM(I106:I118)</f>
        <v>0</v>
      </c>
      <c r="J119" s="76">
        <f>SUM(J106:J118)</f>
        <v>0</v>
      </c>
      <c r="K119" s="7"/>
    </row>
    <row r="120" spans="1:11" ht="15" customHeight="1">
      <c r="A120" s="239"/>
      <c r="B120" s="142" t="s">
        <v>228</v>
      </c>
      <c r="C120" s="138" t="s">
        <v>229</v>
      </c>
      <c r="D120" s="135"/>
      <c r="E120" s="136"/>
      <c r="F120" s="128"/>
      <c r="G120" s="129"/>
      <c r="H120" s="243"/>
      <c r="I120" s="243"/>
      <c r="J120" s="244"/>
      <c r="K120" s="7"/>
    </row>
    <row r="121" spans="1:11" ht="15" customHeight="1">
      <c r="A121" s="239"/>
      <c r="B121" s="105" t="s">
        <v>230</v>
      </c>
      <c r="C121" s="84" t="s">
        <v>231</v>
      </c>
      <c r="D121" s="6"/>
      <c r="E121" s="151"/>
      <c r="F121" s="36">
        <f t="shared" ref="F121:F132" si="9">IFERROR((G121/$E$11),"")</f>
        <v>0</v>
      </c>
      <c r="G121" s="156"/>
      <c r="H121" s="257"/>
      <c r="I121" s="257"/>
      <c r="J121" s="258"/>
      <c r="K121" s="7"/>
    </row>
    <row r="122" spans="1:11" ht="15" customHeight="1">
      <c r="A122" s="239"/>
      <c r="B122" s="105" t="s">
        <v>232</v>
      </c>
      <c r="C122" s="84" t="s">
        <v>233</v>
      </c>
      <c r="D122" s="6"/>
      <c r="E122" s="151"/>
      <c r="F122" s="36">
        <f t="shared" si="9"/>
        <v>0</v>
      </c>
      <c r="G122" s="156"/>
      <c r="H122" s="257"/>
      <c r="I122" s="257"/>
      <c r="J122" s="258"/>
      <c r="K122" s="7"/>
    </row>
    <row r="123" spans="1:11" ht="15" customHeight="1">
      <c r="A123" s="239"/>
      <c r="B123" s="105" t="s">
        <v>234</v>
      </c>
      <c r="C123" s="84" t="s">
        <v>235</v>
      </c>
      <c r="D123" s="6"/>
      <c r="E123" s="151"/>
      <c r="F123" s="36">
        <f t="shared" si="9"/>
        <v>0</v>
      </c>
      <c r="G123" s="156"/>
      <c r="H123" s="257"/>
      <c r="I123" s="257"/>
      <c r="J123" s="258"/>
      <c r="K123" s="7"/>
    </row>
    <row r="124" spans="1:11" ht="15" customHeight="1">
      <c r="A124" s="239"/>
      <c r="B124" s="105" t="s">
        <v>236</v>
      </c>
      <c r="C124" s="84" t="s">
        <v>237</v>
      </c>
      <c r="D124" s="6"/>
      <c r="E124" s="151"/>
      <c r="F124" s="36">
        <f t="shared" si="9"/>
        <v>0</v>
      </c>
      <c r="G124" s="156"/>
      <c r="H124" s="257"/>
      <c r="I124" s="257"/>
      <c r="J124" s="258"/>
      <c r="K124" s="7"/>
    </row>
    <row r="125" spans="1:11" ht="15.75" customHeight="1">
      <c r="A125" s="239"/>
      <c r="B125" s="105" t="s">
        <v>238</v>
      </c>
      <c r="C125" s="84" t="s">
        <v>239</v>
      </c>
      <c r="D125" s="6"/>
      <c r="E125" s="151"/>
      <c r="F125" s="36">
        <f t="shared" si="9"/>
        <v>0</v>
      </c>
      <c r="G125" s="152"/>
      <c r="H125" s="265"/>
      <c r="I125" s="265"/>
      <c r="J125" s="266"/>
      <c r="K125" s="7"/>
    </row>
    <row r="126" spans="1:11" s="14" customFormat="1" ht="15" customHeight="1">
      <c r="A126" s="239"/>
      <c r="B126" s="105" t="s">
        <v>240</v>
      </c>
      <c r="C126" s="84" t="s">
        <v>241</v>
      </c>
      <c r="D126" s="6"/>
      <c r="E126" s="153"/>
      <c r="F126" s="74">
        <f t="shared" si="9"/>
        <v>0</v>
      </c>
      <c r="G126" s="156"/>
      <c r="H126" s="276"/>
      <c r="I126" s="276"/>
      <c r="J126" s="279"/>
      <c r="K126" s="7"/>
    </row>
    <row r="127" spans="1:11" s="15" customFormat="1" ht="15" customHeight="1" thickBot="1">
      <c r="A127" s="239"/>
      <c r="B127" s="113" t="s">
        <v>242</v>
      </c>
      <c r="C127" s="278" t="s">
        <v>243</v>
      </c>
      <c r="D127" s="29"/>
      <c r="E127" s="153"/>
      <c r="F127" s="36">
        <f t="shared" si="9"/>
        <v>0</v>
      </c>
      <c r="G127" s="156"/>
      <c r="H127" s="276"/>
      <c r="I127" s="276"/>
      <c r="J127" s="279"/>
      <c r="K127" s="7"/>
    </row>
    <row r="128" spans="1:11" s="8" customFormat="1" ht="15" customHeight="1" thickBot="1">
      <c r="A128" s="239"/>
      <c r="B128" s="105" t="s">
        <v>244</v>
      </c>
      <c r="C128" s="84" t="s">
        <v>245</v>
      </c>
      <c r="D128" s="6"/>
      <c r="E128" s="174"/>
      <c r="F128" s="36">
        <f t="shared" si="9"/>
        <v>0</v>
      </c>
      <c r="G128" s="156"/>
      <c r="H128" s="257"/>
      <c r="I128" s="257"/>
      <c r="J128" s="258"/>
      <c r="K128" s="7"/>
    </row>
    <row r="129" spans="1:138" s="8" customFormat="1" ht="15" customHeight="1" thickBot="1">
      <c r="A129" s="239"/>
      <c r="B129" s="105" t="s">
        <v>246</v>
      </c>
      <c r="C129" s="84" t="s">
        <v>247</v>
      </c>
      <c r="D129" s="6"/>
      <c r="E129" s="168"/>
      <c r="F129" s="36">
        <f t="shared" si="9"/>
        <v>0</v>
      </c>
      <c r="G129" s="156"/>
      <c r="H129" s="257"/>
      <c r="I129" s="257"/>
      <c r="J129" s="258"/>
      <c r="K129" s="7"/>
    </row>
    <row r="130" spans="1:138" s="8" customFormat="1" ht="15" customHeight="1" thickBot="1">
      <c r="A130" s="239"/>
      <c r="B130" s="102" t="s">
        <v>248</v>
      </c>
      <c r="C130" s="146" t="s">
        <v>249</v>
      </c>
      <c r="D130" s="73"/>
      <c r="E130" s="150"/>
      <c r="F130" s="74">
        <f t="shared" si="9"/>
        <v>0</v>
      </c>
      <c r="G130" s="245"/>
      <c r="H130" s="257"/>
      <c r="I130" s="257"/>
      <c r="J130" s="258"/>
      <c r="K130" s="7"/>
    </row>
    <row r="131" spans="1:138" s="8" customFormat="1" ht="15" customHeight="1" thickBot="1">
      <c r="A131" s="239"/>
      <c r="B131" s="104" t="s">
        <v>250</v>
      </c>
      <c r="C131" s="84" t="s">
        <v>251</v>
      </c>
      <c r="D131" s="6"/>
      <c r="E131" s="151"/>
      <c r="F131" s="36">
        <f t="shared" si="9"/>
        <v>0</v>
      </c>
      <c r="G131" s="261"/>
      <c r="H131" s="257"/>
      <c r="I131" s="257"/>
      <c r="J131" s="258"/>
      <c r="K131" s="7"/>
    </row>
    <row r="132" spans="1:138" s="8" customFormat="1" ht="15" customHeight="1" thickBot="1">
      <c r="A132" s="239"/>
      <c r="B132" s="103" t="s">
        <v>250</v>
      </c>
      <c r="C132" s="118" t="s">
        <v>252</v>
      </c>
      <c r="D132" s="89"/>
      <c r="E132" s="149"/>
      <c r="F132" s="114">
        <f t="shared" si="9"/>
        <v>0</v>
      </c>
      <c r="G132" s="248"/>
      <c r="H132" s="249"/>
      <c r="I132" s="249"/>
      <c r="J132" s="250"/>
      <c r="K132" s="7"/>
    </row>
    <row r="133" spans="1:138" s="8" customFormat="1" ht="15" customHeight="1" thickBot="1">
      <c r="A133" s="251"/>
      <c r="B133" s="259">
        <f>IFERROR((G133+H133+I133+J133)/$E$225,"")</f>
        <v>0</v>
      </c>
      <c r="C133" s="78" t="s">
        <v>253</v>
      </c>
      <c r="D133" s="79"/>
      <c r="E133" s="88"/>
      <c r="F133" s="75" t="str">
        <f>IFERROR((G133/$G$218),"")</f>
        <v/>
      </c>
      <c r="G133" s="31">
        <f>SUM(G121:G132)</f>
        <v>0</v>
      </c>
      <c r="H133" s="31">
        <f>SUM(H121:H132)</f>
        <v>0</v>
      </c>
      <c r="I133" s="31">
        <f>SUM(I121:I132)</f>
        <v>0</v>
      </c>
      <c r="J133" s="31">
        <f>SUM(J121:J132)</f>
        <v>0</v>
      </c>
      <c r="K133" s="7"/>
    </row>
    <row r="134" spans="1:138" s="16" customFormat="1" ht="15" customHeight="1">
      <c r="A134" s="239"/>
      <c r="B134" s="142" t="s">
        <v>254</v>
      </c>
      <c r="C134" s="138" t="s">
        <v>255</v>
      </c>
      <c r="D134" s="135"/>
      <c r="E134" s="137"/>
      <c r="F134" s="128"/>
      <c r="G134" s="129"/>
      <c r="H134" s="255"/>
      <c r="I134" s="255"/>
      <c r="J134" s="256"/>
      <c r="K134" s="7"/>
    </row>
    <row r="135" spans="1:138" s="11" customFormat="1" ht="15" customHeight="1">
      <c r="A135" s="239"/>
      <c r="B135" s="105" t="s">
        <v>256</v>
      </c>
      <c r="C135" s="84" t="s">
        <v>257</v>
      </c>
      <c r="D135" s="6"/>
      <c r="E135" s="153"/>
      <c r="F135" s="74">
        <f t="shared" ref="F135:F140" si="10">IFERROR((G135/$E$11),"")</f>
        <v>0</v>
      </c>
      <c r="G135" s="156"/>
      <c r="H135" s="276"/>
      <c r="I135" s="276"/>
      <c r="J135" s="279"/>
      <c r="K135" s="7"/>
    </row>
    <row r="136" spans="1:138" s="11" customFormat="1" ht="15" customHeight="1">
      <c r="A136" s="239"/>
      <c r="B136" s="105" t="s">
        <v>258</v>
      </c>
      <c r="C136" s="84" t="s">
        <v>259</v>
      </c>
      <c r="D136" s="6"/>
      <c r="E136" s="153"/>
      <c r="F136" s="74">
        <f t="shared" si="10"/>
        <v>0</v>
      </c>
      <c r="G136" s="156"/>
      <c r="H136" s="276"/>
      <c r="I136" s="276"/>
      <c r="J136" s="279"/>
      <c r="K136" s="7"/>
    </row>
    <row r="137" spans="1:138" s="11" customFormat="1" ht="15" customHeight="1">
      <c r="A137" s="239"/>
      <c r="B137" s="105" t="s">
        <v>260</v>
      </c>
      <c r="C137" s="84" t="s">
        <v>261</v>
      </c>
      <c r="D137" s="6"/>
      <c r="E137" s="153"/>
      <c r="F137" s="74">
        <f t="shared" si="10"/>
        <v>0</v>
      </c>
      <c r="G137" s="156"/>
      <c r="H137" s="276"/>
      <c r="I137" s="276"/>
      <c r="J137" s="279"/>
      <c r="K137" s="7"/>
    </row>
    <row r="138" spans="1:138" ht="15" customHeight="1">
      <c r="A138" s="239"/>
      <c r="B138" s="111" t="s">
        <v>262</v>
      </c>
      <c r="C138" s="278" t="s">
        <v>263</v>
      </c>
      <c r="D138" s="6"/>
      <c r="E138" s="168"/>
      <c r="F138" s="74">
        <f t="shared" si="10"/>
        <v>0</v>
      </c>
      <c r="G138" s="156"/>
      <c r="H138" s="276"/>
      <c r="I138" s="276"/>
      <c r="J138" s="279"/>
      <c r="K138" s="7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</row>
    <row r="139" spans="1:138" ht="15" customHeight="1">
      <c r="A139" s="239"/>
      <c r="B139" s="111" t="s">
        <v>264</v>
      </c>
      <c r="C139" s="92" t="s">
        <v>265</v>
      </c>
      <c r="D139" s="72"/>
      <c r="E139" s="179"/>
      <c r="F139" s="85">
        <f t="shared" si="10"/>
        <v>0</v>
      </c>
      <c r="G139" s="152"/>
      <c r="H139" s="282"/>
      <c r="I139" s="282"/>
      <c r="J139" s="283"/>
      <c r="K139" s="7"/>
    </row>
    <row r="140" spans="1:138" ht="15" customHeight="1" thickBot="1">
      <c r="A140" s="239"/>
      <c r="B140" s="103" t="s">
        <v>266</v>
      </c>
      <c r="C140" s="118" t="s">
        <v>267</v>
      </c>
      <c r="D140" s="89"/>
      <c r="E140" s="180"/>
      <c r="F140" s="90">
        <f t="shared" si="10"/>
        <v>0</v>
      </c>
      <c r="G140" s="248"/>
      <c r="H140" s="267"/>
      <c r="I140" s="267"/>
      <c r="J140" s="268"/>
      <c r="K140" s="7"/>
    </row>
    <row r="141" spans="1:138" s="8" customFormat="1" ht="15" customHeight="1" thickBot="1">
      <c r="A141" s="251"/>
      <c r="B141" s="252">
        <f>IFERROR((G141+H141+I141+J141)/$E$225,"")</f>
        <v>0</v>
      </c>
      <c r="C141" s="86" t="s">
        <v>268</v>
      </c>
      <c r="D141" s="77"/>
      <c r="E141" s="99"/>
      <c r="F141" s="100" t="str">
        <f>IFERROR((G141/$G$218),"")</f>
        <v/>
      </c>
      <c r="G141" s="76">
        <f>SUM(G135:G140)</f>
        <v>0</v>
      </c>
      <c r="H141" s="76">
        <f>SUM(H135:H140)</f>
        <v>0</v>
      </c>
      <c r="I141" s="76">
        <f>SUM(I135:I140)</f>
        <v>0</v>
      </c>
      <c r="J141" s="76">
        <f>SUM(J135:J140)</f>
        <v>0</v>
      </c>
      <c r="K141" s="7"/>
    </row>
    <row r="142" spans="1:138" ht="15" customHeight="1">
      <c r="A142" s="239"/>
      <c r="B142" s="142" t="s">
        <v>269</v>
      </c>
      <c r="C142" s="138" t="s">
        <v>270</v>
      </c>
      <c r="D142" s="135"/>
      <c r="E142" s="137"/>
      <c r="F142" s="128"/>
      <c r="G142" s="129"/>
      <c r="H142" s="255"/>
      <c r="I142" s="255"/>
      <c r="J142" s="256"/>
      <c r="K142" s="7"/>
    </row>
    <row r="143" spans="1:138" s="11" customFormat="1" ht="15" customHeight="1">
      <c r="A143" s="107"/>
      <c r="B143" s="105" t="s">
        <v>271</v>
      </c>
      <c r="C143" s="84" t="s">
        <v>272</v>
      </c>
      <c r="D143" s="9"/>
      <c r="E143" s="167"/>
      <c r="F143" s="74">
        <f t="shared" ref="F143:F146" si="11">IFERROR((G143/$E$11),"")</f>
        <v>0</v>
      </c>
      <c r="G143" s="170"/>
      <c r="H143" s="171"/>
      <c r="I143" s="171"/>
      <c r="J143" s="172"/>
      <c r="K143" s="7"/>
    </row>
    <row r="144" spans="1:138" s="11" customFormat="1" ht="15" customHeight="1">
      <c r="A144" s="239"/>
      <c r="B144" s="105" t="s">
        <v>273</v>
      </c>
      <c r="C144" s="84" t="s">
        <v>274</v>
      </c>
      <c r="D144" s="6"/>
      <c r="E144" s="153"/>
      <c r="F144" s="74">
        <f t="shared" si="11"/>
        <v>0</v>
      </c>
      <c r="G144" s="156"/>
      <c r="H144" s="276"/>
      <c r="I144" s="276"/>
      <c r="J144" s="279"/>
      <c r="K144" s="7"/>
    </row>
    <row r="145" spans="1:138" s="11" customFormat="1">
      <c r="A145" s="239"/>
      <c r="B145" s="105" t="s">
        <v>275</v>
      </c>
      <c r="C145" s="84" t="s">
        <v>276</v>
      </c>
      <c r="D145" s="6"/>
      <c r="E145" s="153"/>
      <c r="F145" s="74">
        <f t="shared" si="11"/>
        <v>0</v>
      </c>
      <c r="G145" s="156"/>
      <c r="H145" s="276"/>
      <c r="I145" s="276"/>
      <c r="J145" s="279"/>
      <c r="K145" s="10"/>
    </row>
    <row r="146" spans="1:138" s="11" customFormat="1" ht="15" customHeight="1" thickBot="1">
      <c r="A146" s="239"/>
      <c r="B146" s="112" t="s">
        <v>277</v>
      </c>
      <c r="C146" s="118" t="s">
        <v>278</v>
      </c>
      <c r="D146" s="89"/>
      <c r="E146" s="160"/>
      <c r="F146" s="54">
        <f t="shared" si="11"/>
        <v>0</v>
      </c>
      <c r="G146" s="157"/>
      <c r="H146" s="274"/>
      <c r="I146" s="274"/>
      <c r="J146" s="275"/>
      <c r="K146" s="7"/>
    </row>
    <row r="147" spans="1:138" s="8" customFormat="1" ht="15" customHeight="1" thickBot="1">
      <c r="A147" s="251"/>
      <c r="B147" s="259">
        <f>IFERROR((G147+H147+I147+J147)/$E$225,"")</f>
        <v>0</v>
      </c>
      <c r="C147" s="78" t="s">
        <v>279</v>
      </c>
      <c r="D147" s="79"/>
      <c r="E147" s="88"/>
      <c r="F147" s="75" t="str">
        <f>IFERROR((G147/$G$218),"")</f>
        <v/>
      </c>
      <c r="G147" s="31">
        <f>SUM(G143:G146)</f>
        <v>0</v>
      </c>
      <c r="H147" s="31">
        <f>SUM(H143:H146)</f>
        <v>0</v>
      </c>
      <c r="I147" s="31">
        <f>SUM(I143:I146)</f>
        <v>0</v>
      </c>
      <c r="J147" s="31">
        <f>SUM(J143:J146)</f>
        <v>0</v>
      </c>
      <c r="K147" s="7"/>
    </row>
    <row r="148" spans="1:138" ht="15" customHeight="1">
      <c r="A148" s="239"/>
      <c r="B148" s="142" t="s">
        <v>280</v>
      </c>
      <c r="C148" s="138" t="s">
        <v>281</v>
      </c>
      <c r="D148" s="135"/>
      <c r="E148" s="137"/>
      <c r="F148" s="128"/>
      <c r="G148" s="129"/>
      <c r="H148" s="255"/>
      <c r="I148" s="255"/>
      <c r="J148" s="256"/>
      <c r="K148" s="7"/>
    </row>
    <row r="149" spans="1:138" s="11" customFormat="1" ht="15" customHeight="1">
      <c r="A149" s="107"/>
      <c r="B149" s="105" t="s">
        <v>282</v>
      </c>
      <c r="C149" s="84" t="s">
        <v>283</v>
      </c>
      <c r="D149" s="9"/>
      <c r="E149" s="167"/>
      <c r="F149" s="74">
        <f t="shared" ref="F149:F151" si="12">IFERROR((G149/$E$11),"")</f>
        <v>0</v>
      </c>
      <c r="G149" s="170"/>
      <c r="H149" s="171"/>
      <c r="I149" s="171"/>
      <c r="J149" s="172"/>
      <c r="K149" s="7"/>
    </row>
    <row r="150" spans="1:138" s="11" customFormat="1" ht="15" customHeight="1">
      <c r="A150" s="239"/>
      <c r="B150" s="105" t="s">
        <v>284</v>
      </c>
      <c r="C150" s="84" t="s">
        <v>285</v>
      </c>
      <c r="D150" s="6"/>
      <c r="E150" s="153"/>
      <c r="F150" s="74">
        <f t="shared" si="12"/>
        <v>0</v>
      </c>
      <c r="G150" s="156"/>
      <c r="H150" s="276"/>
      <c r="I150" s="276"/>
      <c r="J150" s="279"/>
      <c r="K150" s="7"/>
    </row>
    <row r="151" spans="1:138" s="15" customFormat="1" ht="13" thickBot="1">
      <c r="A151" s="239"/>
      <c r="B151" s="112" t="s">
        <v>286</v>
      </c>
      <c r="C151" s="118" t="s">
        <v>287</v>
      </c>
      <c r="D151" s="89"/>
      <c r="E151" s="160"/>
      <c r="F151" s="90">
        <f t="shared" si="12"/>
        <v>0</v>
      </c>
      <c r="G151" s="157"/>
      <c r="H151" s="274"/>
      <c r="I151" s="274"/>
      <c r="J151" s="275"/>
      <c r="K151" s="10"/>
    </row>
    <row r="152" spans="1:138" s="8" customFormat="1" ht="15" customHeight="1" thickBot="1">
      <c r="A152" s="251"/>
      <c r="B152" s="259">
        <f>IFERROR((G152+H152+I152+J152)/$E$225,"")</f>
        <v>0</v>
      </c>
      <c r="C152" s="78" t="s">
        <v>288</v>
      </c>
      <c r="D152" s="73"/>
      <c r="E152" s="88"/>
      <c r="F152" s="75" t="str">
        <f>IFERROR((G152/$G$218),"")</f>
        <v/>
      </c>
      <c r="G152" s="31">
        <f>SUM(G149:G151)</f>
        <v>0</v>
      </c>
      <c r="H152" s="31">
        <f>SUM(H149:H151)</f>
        <v>0</v>
      </c>
      <c r="I152" s="31">
        <f>SUM(I149:I151)</f>
        <v>0</v>
      </c>
      <c r="J152" s="31">
        <f>SUM(J149:J151)</f>
        <v>0</v>
      </c>
      <c r="K152" s="7"/>
    </row>
    <row r="153" spans="1:138" ht="15" customHeight="1">
      <c r="A153" s="239"/>
      <c r="B153" s="139" t="s">
        <v>289</v>
      </c>
      <c r="C153" s="140" t="s">
        <v>290</v>
      </c>
      <c r="D153" s="135"/>
      <c r="E153" s="137"/>
      <c r="F153" s="141"/>
      <c r="G153" s="129"/>
      <c r="H153" s="255"/>
      <c r="I153" s="255"/>
      <c r="J153" s="256"/>
      <c r="K153" s="7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</row>
    <row r="154" spans="1:138" ht="15" customHeight="1" thickBot="1">
      <c r="A154" s="239"/>
      <c r="B154" s="112" t="s">
        <v>291</v>
      </c>
      <c r="C154" s="118" t="s">
        <v>292</v>
      </c>
      <c r="D154" s="89"/>
      <c r="E154" s="160"/>
      <c r="F154" s="54">
        <f t="shared" ref="F154" si="13">IFERROR((G154/$E$11),"")</f>
        <v>0</v>
      </c>
      <c r="G154" s="157"/>
      <c r="H154" s="274"/>
      <c r="I154" s="274"/>
      <c r="J154" s="275"/>
      <c r="K154" s="7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</row>
    <row r="155" spans="1:138" ht="15" customHeight="1" thickBot="1">
      <c r="A155" s="251"/>
      <c r="B155" s="259">
        <f>IFERROR((G155+H155+I155+J155)/$E$225,"")</f>
        <v>0</v>
      </c>
      <c r="C155" s="78" t="s">
        <v>293</v>
      </c>
      <c r="D155" s="79"/>
      <c r="E155" s="88"/>
      <c r="F155" s="75" t="str">
        <f>IFERROR((G155/$G$218),"")</f>
        <v/>
      </c>
      <c r="G155" s="31">
        <f>SUM(G154:G154)</f>
        <v>0</v>
      </c>
      <c r="H155" s="31">
        <f>SUM(H154:H154)</f>
        <v>0</v>
      </c>
      <c r="I155" s="31">
        <f>SUM(I154:I154)</f>
        <v>0</v>
      </c>
      <c r="J155" s="31">
        <f>SUM(J154:J154)</f>
        <v>0</v>
      </c>
      <c r="K155" s="7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</row>
    <row r="156" spans="1:138" ht="15" customHeight="1">
      <c r="A156" s="239"/>
      <c r="B156" s="139" t="s">
        <v>294</v>
      </c>
      <c r="C156" s="140" t="s">
        <v>295</v>
      </c>
      <c r="D156" s="135"/>
      <c r="E156" s="137"/>
      <c r="F156" s="141"/>
      <c r="G156" s="129"/>
      <c r="H156" s="255"/>
      <c r="I156" s="255"/>
      <c r="J156" s="256"/>
      <c r="K156" s="7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</row>
    <row r="157" spans="1:138" ht="15" customHeight="1">
      <c r="A157" s="239"/>
      <c r="B157" s="105" t="s">
        <v>296</v>
      </c>
      <c r="C157" s="84" t="s">
        <v>297</v>
      </c>
      <c r="D157" s="6"/>
      <c r="E157" s="153"/>
      <c r="F157" s="74">
        <f t="shared" ref="F157:F162" si="14">IFERROR((G157/$E$11),"")</f>
        <v>0</v>
      </c>
      <c r="G157" s="156"/>
      <c r="H157" s="276"/>
      <c r="I157" s="276"/>
      <c r="J157" s="279"/>
      <c r="K157" s="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</row>
    <row r="158" spans="1:138" ht="15" customHeight="1">
      <c r="A158" s="239"/>
      <c r="B158" s="111" t="s">
        <v>298</v>
      </c>
      <c r="C158" s="92" t="s">
        <v>299</v>
      </c>
      <c r="D158" s="6"/>
      <c r="E158" s="177"/>
      <c r="F158" s="74">
        <f t="shared" si="14"/>
        <v>0</v>
      </c>
      <c r="G158" s="152"/>
      <c r="H158" s="280"/>
      <c r="I158" s="280"/>
      <c r="J158" s="281"/>
      <c r="K158" s="7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</row>
    <row r="159" spans="1:138" ht="15" customHeight="1">
      <c r="A159" s="239"/>
      <c r="B159" s="105" t="s">
        <v>300</v>
      </c>
      <c r="C159" s="84" t="s">
        <v>301</v>
      </c>
      <c r="D159" s="6"/>
      <c r="E159" s="153"/>
      <c r="F159" s="74">
        <f t="shared" si="14"/>
        <v>0</v>
      </c>
      <c r="G159" s="156"/>
      <c r="H159" s="276"/>
      <c r="I159" s="276"/>
      <c r="J159" s="279"/>
      <c r="K159" s="7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</row>
    <row r="160" spans="1:138" ht="15" customHeight="1">
      <c r="A160" s="239"/>
      <c r="B160" s="105" t="s">
        <v>302</v>
      </c>
      <c r="C160" s="84" t="s">
        <v>303</v>
      </c>
      <c r="D160" s="6"/>
      <c r="E160" s="153"/>
      <c r="F160" s="74">
        <f t="shared" si="14"/>
        <v>0</v>
      </c>
      <c r="G160" s="156"/>
      <c r="H160" s="276"/>
      <c r="I160" s="276"/>
      <c r="J160" s="279"/>
      <c r="K160" s="7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</row>
    <row r="161" spans="1:138" ht="15" customHeight="1">
      <c r="A161" s="239"/>
      <c r="B161" s="111" t="s">
        <v>304</v>
      </c>
      <c r="C161" s="92" t="s">
        <v>305</v>
      </c>
      <c r="D161" s="6"/>
      <c r="E161" s="177"/>
      <c r="F161" s="74">
        <f t="shared" si="14"/>
        <v>0</v>
      </c>
      <c r="G161" s="152"/>
      <c r="H161" s="280"/>
      <c r="I161" s="280"/>
      <c r="J161" s="281"/>
      <c r="K161" s="7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</row>
    <row r="162" spans="1:138" ht="15" customHeight="1" thickBot="1">
      <c r="A162" s="239"/>
      <c r="B162" s="112" t="s">
        <v>306</v>
      </c>
      <c r="C162" s="284" t="s">
        <v>307</v>
      </c>
      <c r="D162" s="89"/>
      <c r="E162" s="180">
        <v>1</v>
      </c>
      <c r="F162" s="54">
        <f t="shared" si="14"/>
        <v>0</v>
      </c>
      <c r="G162" s="157"/>
      <c r="H162" s="274"/>
      <c r="I162" s="274"/>
      <c r="J162" s="275"/>
      <c r="K162" s="7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</row>
    <row r="163" spans="1:138" ht="15" customHeight="1" thickBot="1">
      <c r="A163" s="251"/>
      <c r="B163" s="252">
        <f>IFERROR((G163+H163+I163+J163)/$E$225,"")</f>
        <v>0</v>
      </c>
      <c r="C163" s="86" t="s">
        <v>308</v>
      </c>
      <c r="D163" s="77"/>
      <c r="E163" s="88"/>
      <c r="F163" s="100" t="str">
        <f>IFERROR((G163/$G$218),"")</f>
        <v/>
      </c>
      <c r="G163" s="76">
        <f>SUM(G157:G162)</f>
        <v>0</v>
      </c>
      <c r="H163" s="76">
        <f>SUM(H157:H162)</f>
        <v>0</v>
      </c>
      <c r="I163" s="76">
        <f>SUM(I157:I162)</f>
        <v>0</v>
      </c>
      <c r="J163" s="76">
        <f>SUM(J157:J162)</f>
        <v>0</v>
      </c>
      <c r="K163" s="7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</row>
    <row r="164" spans="1:138" ht="15" customHeight="1">
      <c r="A164" s="239"/>
      <c r="B164" s="142" t="s">
        <v>309</v>
      </c>
      <c r="C164" s="138" t="s">
        <v>310</v>
      </c>
      <c r="D164" s="135"/>
      <c r="E164" s="137"/>
      <c r="F164" s="128"/>
      <c r="G164" s="129"/>
      <c r="H164" s="255"/>
      <c r="I164" s="255"/>
      <c r="J164" s="256"/>
      <c r="K164" s="7"/>
    </row>
    <row r="165" spans="1:138" s="11" customFormat="1" ht="15" customHeight="1">
      <c r="A165" s="239"/>
      <c r="B165" s="105" t="s">
        <v>311</v>
      </c>
      <c r="C165" s="84" t="s">
        <v>312</v>
      </c>
      <c r="D165" s="6"/>
      <c r="E165" s="153"/>
      <c r="F165" s="74">
        <f t="shared" ref="F165:F170" si="15">IFERROR((G165/$E$11),"")</f>
        <v>0</v>
      </c>
      <c r="G165" s="156"/>
      <c r="H165" s="276"/>
      <c r="I165" s="276"/>
      <c r="J165" s="279"/>
      <c r="K165" s="7"/>
    </row>
    <row r="166" spans="1:138" s="11" customFormat="1" ht="15" customHeight="1">
      <c r="A166" s="107"/>
      <c r="B166" s="105" t="s">
        <v>313</v>
      </c>
      <c r="C166" s="84" t="s">
        <v>314</v>
      </c>
      <c r="D166" s="9"/>
      <c r="E166" s="167"/>
      <c r="F166" s="74">
        <f t="shared" si="15"/>
        <v>0</v>
      </c>
      <c r="G166" s="170"/>
      <c r="H166" s="171"/>
      <c r="I166" s="171"/>
      <c r="J166" s="172"/>
      <c r="K166" s="7"/>
    </row>
    <row r="167" spans="1:138" s="11" customFormat="1">
      <c r="A167" s="107"/>
      <c r="B167" s="105" t="s">
        <v>315</v>
      </c>
      <c r="C167" s="84" t="s">
        <v>316</v>
      </c>
      <c r="D167" s="9"/>
      <c r="E167" s="167"/>
      <c r="F167" s="74">
        <f t="shared" si="15"/>
        <v>0</v>
      </c>
      <c r="G167" s="170"/>
      <c r="H167" s="171"/>
      <c r="I167" s="171"/>
      <c r="J167" s="172"/>
      <c r="K167" s="10"/>
    </row>
    <row r="168" spans="1:138" s="11" customFormat="1">
      <c r="A168" s="107"/>
      <c r="B168" s="105" t="s">
        <v>317</v>
      </c>
      <c r="C168" s="84" t="s">
        <v>318</v>
      </c>
      <c r="D168" s="9"/>
      <c r="E168" s="167"/>
      <c r="F168" s="74">
        <f t="shared" si="15"/>
        <v>0</v>
      </c>
      <c r="G168" s="170"/>
      <c r="H168" s="171"/>
      <c r="I168" s="171"/>
      <c r="J168" s="172"/>
      <c r="K168" s="10"/>
    </row>
    <row r="169" spans="1:138" s="11" customFormat="1">
      <c r="A169" s="107"/>
      <c r="B169" s="105" t="s">
        <v>319</v>
      </c>
      <c r="C169" s="84" t="s">
        <v>320</v>
      </c>
      <c r="D169" s="9"/>
      <c r="E169" s="167">
        <v>1</v>
      </c>
      <c r="F169" s="74">
        <f t="shared" si="15"/>
        <v>0</v>
      </c>
      <c r="G169" s="170"/>
      <c r="H169" s="171"/>
      <c r="I169" s="171"/>
      <c r="J169" s="172"/>
      <c r="K169" s="10"/>
    </row>
    <row r="170" spans="1:138" s="15" customFormat="1" ht="13" thickBot="1">
      <c r="A170" s="107"/>
      <c r="B170" s="112" t="s">
        <v>321</v>
      </c>
      <c r="C170" s="118" t="s">
        <v>322</v>
      </c>
      <c r="D170" s="110"/>
      <c r="E170" s="181"/>
      <c r="F170" s="90">
        <f t="shared" si="15"/>
        <v>0</v>
      </c>
      <c r="G170" s="164"/>
      <c r="H170" s="182"/>
      <c r="I170" s="182"/>
      <c r="J170" s="183"/>
      <c r="K170" s="10"/>
    </row>
    <row r="171" spans="1:138" s="8" customFormat="1" ht="15" customHeight="1" thickBot="1">
      <c r="A171" s="251"/>
      <c r="B171" s="252">
        <f>IFERROR((G171+H171+I171+J171)/$E$225,"")</f>
        <v>0</v>
      </c>
      <c r="C171" s="86" t="s">
        <v>323</v>
      </c>
      <c r="D171" s="77"/>
      <c r="E171" s="99"/>
      <c r="F171" s="100" t="str">
        <f>IFERROR((G171/$G$218),"")</f>
        <v/>
      </c>
      <c r="G171" s="76">
        <f>SUM(G165:G170)</f>
        <v>0</v>
      </c>
      <c r="H171" s="76">
        <f>SUM(H165:H170)</f>
        <v>0</v>
      </c>
      <c r="I171" s="76">
        <f>SUM(I165:I170)</f>
        <v>0</v>
      </c>
      <c r="J171" s="76">
        <f>SUM(J165:J170)</f>
        <v>0</v>
      </c>
      <c r="K171" s="7"/>
    </row>
    <row r="172" spans="1:138" ht="15" customHeight="1">
      <c r="A172" s="239"/>
      <c r="B172" s="139" t="s">
        <v>324</v>
      </c>
      <c r="C172" s="140" t="s">
        <v>325</v>
      </c>
      <c r="D172" s="135"/>
      <c r="E172" s="143"/>
      <c r="F172" s="144"/>
      <c r="G172" s="129"/>
      <c r="H172" s="255"/>
      <c r="I172" s="255"/>
      <c r="J172" s="256"/>
      <c r="K172" s="7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</row>
    <row r="173" spans="1:138" ht="15" customHeight="1" thickBot="1">
      <c r="A173" s="239"/>
      <c r="B173" s="116" t="s">
        <v>326</v>
      </c>
      <c r="C173" s="285" t="s">
        <v>327</v>
      </c>
      <c r="D173" s="79"/>
      <c r="E173" s="184"/>
      <c r="F173" s="54">
        <f t="shared" ref="F173" si="16">IFERROR((G173/$E$11),"")</f>
        <v>0</v>
      </c>
      <c r="G173" s="185"/>
      <c r="H173" s="249"/>
      <c r="I173" s="249"/>
      <c r="J173" s="250"/>
      <c r="K173" s="7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</row>
    <row r="174" spans="1:138" ht="15" customHeight="1" thickBot="1">
      <c r="A174" s="251"/>
      <c r="B174" s="259">
        <f>IFERROR((G174+H174+I174+J174)/$E$225,"")</f>
        <v>0</v>
      </c>
      <c r="C174" s="115" t="s">
        <v>328</v>
      </c>
      <c r="D174" s="79"/>
      <c r="E174" s="88"/>
      <c r="F174" s="75" t="str">
        <f>IFERROR((G174/$G$218),"")</f>
        <v/>
      </c>
      <c r="G174" s="32">
        <f>SUM(G173:G173)</f>
        <v>0</v>
      </c>
      <c r="H174" s="32">
        <f>SUM(H173:H173)</f>
        <v>0</v>
      </c>
      <c r="I174" s="32">
        <f>SUM(I173:I173)</f>
        <v>0</v>
      </c>
      <c r="J174" s="32">
        <f>SUM(J173:J173)</f>
        <v>0</v>
      </c>
      <c r="K174" s="7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</row>
    <row r="175" spans="1:138" ht="15" customHeight="1">
      <c r="A175" s="239"/>
      <c r="B175" s="142" t="s">
        <v>329</v>
      </c>
      <c r="C175" s="138" t="s">
        <v>330</v>
      </c>
      <c r="D175" s="135"/>
      <c r="E175" s="145"/>
      <c r="F175" s="128"/>
      <c r="G175" s="129"/>
      <c r="H175" s="243"/>
      <c r="I175" s="243"/>
      <c r="J175" s="244"/>
      <c r="K175" s="7"/>
    </row>
    <row r="176" spans="1:138" ht="15" customHeight="1">
      <c r="A176" s="239"/>
      <c r="B176" s="105" t="s">
        <v>331</v>
      </c>
      <c r="C176" s="84" t="s">
        <v>332</v>
      </c>
      <c r="D176" s="6"/>
      <c r="E176" s="174"/>
      <c r="F176" s="74">
        <f t="shared" ref="F176:F179" si="17">IFERROR((G176/$E$11),"")</f>
        <v>0</v>
      </c>
      <c r="G176" s="261"/>
      <c r="H176" s="257">
        <v>89600</v>
      </c>
      <c r="I176" s="257"/>
      <c r="J176" s="258"/>
      <c r="K176" s="7"/>
    </row>
    <row r="177" spans="1:11" ht="15" customHeight="1">
      <c r="A177" s="239"/>
      <c r="B177" s="105" t="s">
        <v>331</v>
      </c>
      <c r="C177" s="84" t="s">
        <v>333</v>
      </c>
      <c r="D177" s="6"/>
      <c r="E177" s="186">
        <v>1</v>
      </c>
      <c r="F177" s="74">
        <f t="shared" si="17"/>
        <v>0</v>
      </c>
      <c r="G177" s="156"/>
      <c r="H177" s="257"/>
      <c r="I177" s="257"/>
      <c r="J177" s="258"/>
      <c r="K177" s="7"/>
    </row>
    <row r="178" spans="1:11" ht="15" customHeight="1">
      <c r="A178" s="239"/>
      <c r="B178" s="105" t="s">
        <v>334</v>
      </c>
      <c r="C178" s="84" t="s">
        <v>335</v>
      </c>
      <c r="D178" s="6"/>
      <c r="E178" s="187"/>
      <c r="F178" s="74">
        <f t="shared" si="17"/>
        <v>0</v>
      </c>
      <c r="G178" s="156"/>
      <c r="H178" s="257"/>
      <c r="I178" s="257"/>
      <c r="J178" s="258"/>
      <c r="K178" s="7"/>
    </row>
    <row r="179" spans="1:11" ht="15" customHeight="1" thickBot="1">
      <c r="A179" s="239"/>
      <c r="B179" s="112" t="s">
        <v>336</v>
      </c>
      <c r="C179" s="118" t="s">
        <v>337</v>
      </c>
      <c r="D179" s="89"/>
      <c r="E179" s="184"/>
      <c r="F179" s="90">
        <f t="shared" si="17"/>
        <v>0</v>
      </c>
      <c r="G179" s="157"/>
      <c r="H179" s="249"/>
      <c r="I179" s="249"/>
      <c r="J179" s="250"/>
      <c r="K179" s="7"/>
    </row>
    <row r="180" spans="1:11" s="8" customFormat="1" ht="15" customHeight="1" thickBot="1">
      <c r="A180" s="251"/>
      <c r="B180" s="259">
        <f>IFERROR((G180+H180+I180+J180)/$E$225,"")</f>
        <v>4.3360748360058751E-2</v>
      </c>
      <c r="C180" s="86" t="s">
        <v>338</v>
      </c>
      <c r="D180" s="77"/>
      <c r="E180" s="88"/>
      <c r="F180" s="75" t="str">
        <f>IFERROR((G180/$G$218),"")</f>
        <v/>
      </c>
      <c r="G180" s="76">
        <f>SUM(G176:G179)</f>
        <v>0</v>
      </c>
      <c r="H180" s="76">
        <f>SUM(H176:H179)</f>
        <v>89600</v>
      </c>
      <c r="I180" s="76">
        <f>SUM(I176:I179)</f>
        <v>0</v>
      </c>
      <c r="J180" s="76">
        <f>SUM(J176:J179)</f>
        <v>0</v>
      </c>
      <c r="K180" s="7"/>
    </row>
    <row r="181" spans="1:11" s="8" customFormat="1" ht="15" customHeight="1" thickBot="1">
      <c r="A181" s="239"/>
      <c r="B181" s="139" t="s">
        <v>339</v>
      </c>
      <c r="C181" s="140" t="s">
        <v>340</v>
      </c>
      <c r="D181" s="135"/>
      <c r="E181" s="137"/>
      <c r="F181" s="141"/>
      <c r="G181" s="129"/>
      <c r="H181" s="255"/>
      <c r="I181" s="255"/>
      <c r="J181" s="256"/>
      <c r="K181" s="7"/>
    </row>
    <row r="182" spans="1:11" s="8" customFormat="1" ht="15" customHeight="1" thickBot="1">
      <c r="A182" s="239"/>
      <c r="B182" s="105" t="s">
        <v>341</v>
      </c>
      <c r="C182" s="84" t="s">
        <v>342</v>
      </c>
      <c r="D182" s="6"/>
      <c r="E182" s="187">
        <v>1</v>
      </c>
      <c r="F182" s="74">
        <f t="shared" ref="F182:F185" si="18">IFERROR((G182/$E$11),"")</f>
        <v>0</v>
      </c>
      <c r="G182" s="156"/>
      <c r="H182" s="257"/>
      <c r="I182" s="257"/>
      <c r="J182" s="258"/>
      <c r="K182" s="7"/>
    </row>
    <row r="183" spans="1:11" s="8" customFormat="1" ht="15" customHeight="1" thickBot="1">
      <c r="A183" s="239"/>
      <c r="B183" s="111" t="s">
        <v>343</v>
      </c>
      <c r="C183" s="92" t="s">
        <v>344</v>
      </c>
      <c r="D183" s="72"/>
      <c r="E183" s="150"/>
      <c r="F183" s="83">
        <f t="shared" si="18"/>
        <v>0</v>
      </c>
      <c r="G183" s="152"/>
      <c r="H183" s="265"/>
      <c r="I183" s="265"/>
      <c r="J183" s="266"/>
      <c r="K183" s="7"/>
    </row>
    <row r="184" spans="1:11" s="8" customFormat="1" ht="15" customHeight="1" thickBot="1">
      <c r="A184" s="239"/>
      <c r="B184" s="105" t="s">
        <v>345</v>
      </c>
      <c r="C184" s="84" t="s">
        <v>346</v>
      </c>
      <c r="D184" s="6"/>
      <c r="E184" s="154"/>
      <c r="F184" s="36">
        <f t="shared" si="18"/>
        <v>0</v>
      </c>
      <c r="G184" s="156"/>
      <c r="H184" s="262"/>
      <c r="I184" s="262"/>
      <c r="J184" s="263"/>
      <c r="K184" s="7"/>
    </row>
    <row r="185" spans="1:11" s="8" customFormat="1" ht="15" customHeight="1" thickBot="1">
      <c r="A185" s="239"/>
      <c r="B185" s="116" t="s">
        <v>347</v>
      </c>
      <c r="C185" s="285" t="s">
        <v>348</v>
      </c>
      <c r="D185" s="79"/>
      <c r="E185" s="184"/>
      <c r="F185" s="54">
        <f t="shared" si="18"/>
        <v>0</v>
      </c>
      <c r="G185" s="185"/>
      <c r="H185" s="249"/>
      <c r="I185" s="249"/>
      <c r="J185" s="250"/>
      <c r="K185" s="7"/>
    </row>
    <row r="186" spans="1:11" s="8" customFormat="1" ht="15" customHeight="1" thickBot="1">
      <c r="A186" s="251"/>
      <c r="B186" s="259">
        <f>IFERROR((G186+H186+I186+J186)/$E$225,"")</f>
        <v>0</v>
      </c>
      <c r="C186" s="78" t="s">
        <v>349</v>
      </c>
      <c r="D186" s="73"/>
      <c r="E186" s="88"/>
      <c r="F186" s="75" t="str">
        <f>IFERROR((G186/$G$218),"")</f>
        <v/>
      </c>
      <c r="G186" s="31">
        <f>SUM(G182:G185)</f>
        <v>0</v>
      </c>
      <c r="H186" s="31">
        <f t="shared" ref="H186:J186" si="19">SUM(H182:H185)</f>
        <v>0</v>
      </c>
      <c r="I186" s="31">
        <f t="shared" si="19"/>
        <v>0</v>
      </c>
      <c r="J186" s="31">
        <f t="shared" si="19"/>
        <v>0</v>
      </c>
      <c r="K186" s="7"/>
    </row>
    <row r="187" spans="1:11" s="8" customFormat="1" ht="15" customHeight="1" thickBot="1">
      <c r="A187" s="239"/>
      <c r="B187" s="139" t="s">
        <v>350</v>
      </c>
      <c r="C187" s="140" t="s">
        <v>351</v>
      </c>
      <c r="D187" s="135"/>
      <c r="E187" s="137"/>
      <c r="F187" s="141"/>
      <c r="G187" s="129"/>
      <c r="H187" s="255"/>
      <c r="I187" s="255"/>
      <c r="J187" s="256"/>
      <c r="K187" s="7"/>
    </row>
    <row r="188" spans="1:11" s="8" customFormat="1" ht="15" customHeight="1" thickBot="1">
      <c r="A188" s="239"/>
      <c r="B188" s="105" t="s">
        <v>352</v>
      </c>
      <c r="C188" s="84" t="s">
        <v>353</v>
      </c>
      <c r="D188" s="6"/>
      <c r="E188" s="187"/>
      <c r="F188" s="74">
        <f t="shared" ref="F188:F190" si="20">IFERROR((G188/$E$11),"")</f>
        <v>0</v>
      </c>
      <c r="G188" s="156"/>
      <c r="H188" s="257"/>
      <c r="I188" s="257"/>
      <c r="J188" s="258"/>
      <c r="K188" s="7"/>
    </row>
    <row r="189" spans="1:11" s="8" customFormat="1" ht="15" customHeight="1" thickBot="1">
      <c r="A189" s="107"/>
      <c r="B189" s="105" t="s">
        <v>354</v>
      </c>
      <c r="C189" s="84" t="s">
        <v>355</v>
      </c>
      <c r="D189" s="9"/>
      <c r="E189" s="167"/>
      <c r="F189" s="36">
        <f t="shared" si="20"/>
        <v>0</v>
      </c>
      <c r="G189" s="170"/>
      <c r="H189" s="171"/>
      <c r="I189" s="171"/>
      <c r="J189" s="172"/>
      <c r="K189" s="7"/>
    </row>
    <row r="190" spans="1:11" s="8" customFormat="1" ht="15" customHeight="1" thickBot="1">
      <c r="A190" s="239"/>
      <c r="B190" s="112" t="s">
        <v>356</v>
      </c>
      <c r="C190" s="118" t="s">
        <v>357</v>
      </c>
      <c r="D190" s="89"/>
      <c r="E190" s="184"/>
      <c r="F190" s="90">
        <f t="shared" si="20"/>
        <v>0</v>
      </c>
      <c r="G190" s="157"/>
      <c r="H190" s="249"/>
      <c r="I190" s="249"/>
      <c r="J190" s="250"/>
      <c r="K190" s="7"/>
    </row>
    <row r="191" spans="1:11" s="8" customFormat="1" ht="15" customHeight="1" thickBot="1">
      <c r="A191" s="251"/>
      <c r="B191" s="259">
        <f>IFERROR((G191+H191+I191+J191)/$E$225,"")</f>
        <v>0</v>
      </c>
      <c r="C191" s="78" t="s">
        <v>358</v>
      </c>
      <c r="D191" s="79"/>
      <c r="E191" s="88"/>
      <c r="F191" s="75" t="str">
        <f>IFERROR((G191/$G$218),"")</f>
        <v/>
      </c>
      <c r="G191" s="31">
        <f>SUM(G188:G190)</f>
        <v>0</v>
      </c>
      <c r="H191" s="31">
        <f>SUM(H188:H190)</f>
        <v>0</v>
      </c>
      <c r="I191" s="31">
        <f>SUM(I188:I190)</f>
        <v>0</v>
      </c>
      <c r="J191" s="31">
        <f>SUM(J188:J190)</f>
        <v>0</v>
      </c>
      <c r="K191" s="7"/>
    </row>
    <row r="192" spans="1:11" s="8" customFormat="1" ht="15" customHeight="1" thickBot="1">
      <c r="A192" s="239"/>
      <c r="B192" s="139" t="s">
        <v>359</v>
      </c>
      <c r="C192" s="140" t="s">
        <v>360</v>
      </c>
      <c r="D192" s="135"/>
      <c r="E192" s="137"/>
      <c r="F192" s="141"/>
      <c r="G192" s="129"/>
      <c r="H192" s="255"/>
      <c r="I192" s="255"/>
      <c r="J192" s="256"/>
      <c r="K192" s="7"/>
    </row>
    <row r="193" spans="1:11" s="8" customFormat="1" ht="15" customHeight="1" thickBot="1">
      <c r="A193" s="239"/>
      <c r="B193" s="102" t="s">
        <v>361</v>
      </c>
      <c r="C193" s="146" t="s">
        <v>362</v>
      </c>
      <c r="D193" s="73"/>
      <c r="E193" s="168">
        <v>1</v>
      </c>
      <c r="F193" s="74">
        <f t="shared" ref="F193:F195" si="21">IFERROR((G193/$E$11),"")</f>
        <v>0</v>
      </c>
      <c r="G193" s="245"/>
      <c r="H193" s="257">
        <v>376000</v>
      </c>
      <c r="I193" s="257">
        <f>6600+1855+21552+1128+4500</f>
        <v>35635</v>
      </c>
      <c r="J193" s="271"/>
      <c r="K193" s="7"/>
    </row>
    <row r="194" spans="1:11" s="8" customFormat="1" ht="15" customHeight="1" thickBot="1">
      <c r="A194" s="239"/>
      <c r="B194" s="104" t="s">
        <v>361</v>
      </c>
      <c r="C194" s="84" t="s">
        <v>363</v>
      </c>
      <c r="D194" s="6"/>
      <c r="E194" s="151"/>
      <c r="F194" s="74">
        <f t="shared" si="21"/>
        <v>0</v>
      </c>
      <c r="G194" s="261"/>
      <c r="H194" s="257"/>
      <c r="I194" s="257"/>
      <c r="J194" s="258"/>
      <c r="K194" s="7"/>
    </row>
    <row r="195" spans="1:11" s="8" customFormat="1" ht="15" customHeight="1" thickBot="1">
      <c r="A195" s="239"/>
      <c r="B195" s="103" t="s">
        <v>364</v>
      </c>
      <c r="C195" s="118" t="s">
        <v>365</v>
      </c>
      <c r="D195" s="89"/>
      <c r="E195" s="149"/>
      <c r="F195" s="90">
        <f t="shared" si="21"/>
        <v>0</v>
      </c>
      <c r="G195" s="248"/>
      <c r="H195" s="249"/>
      <c r="I195" s="249"/>
      <c r="J195" s="250"/>
      <c r="K195" s="7"/>
    </row>
    <row r="196" spans="1:11" s="8" customFormat="1" ht="15" customHeight="1" thickBot="1">
      <c r="A196" s="251"/>
      <c r="B196" s="259">
        <f>IFERROR((G196+H196+I196+J196)/$E$225,"")</f>
        <v>0.19920537557134804</v>
      </c>
      <c r="C196" s="115" t="s">
        <v>366</v>
      </c>
      <c r="D196" s="79"/>
      <c r="E196" s="88"/>
      <c r="F196" s="75" t="str">
        <f>IFERROR((G196/$G$218),"")</f>
        <v/>
      </c>
      <c r="G196" s="101">
        <f>SUM(G193:G195)</f>
        <v>0</v>
      </c>
      <c r="H196" s="101">
        <f>SUM(H193:H195)</f>
        <v>376000</v>
      </c>
      <c r="I196" s="101">
        <f>SUM(I193:I195)</f>
        <v>35635</v>
      </c>
      <c r="J196" s="117">
        <f>SUM(J193:J195)</f>
        <v>0</v>
      </c>
      <c r="K196" s="7"/>
    </row>
    <row r="197" spans="1:11" s="8" customFormat="1" ht="15" customHeight="1" thickBot="1">
      <c r="A197" s="239"/>
      <c r="B197" s="139" t="s">
        <v>367</v>
      </c>
      <c r="C197" s="140" t="s">
        <v>368</v>
      </c>
      <c r="D197" s="135"/>
      <c r="E197" s="137"/>
      <c r="F197" s="141"/>
      <c r="G197" s="129"/>
      <c r="H197" s="255"/>
      <c r="I197" s="255"/>
      <c r="J197" s="256"/>
      <c r="K197" s="7"/>
    </row>
    <row r="198" spans="1:11" s="8" customFormat="1" ht="15" customHeight="1" thickBot="1">
      <c r="A198" s="239"/>
      <c r="B198" s="105" t="s">
        <v>369</v>
      </c>
      <c r="C198" s="84" t="s">
        <v>370</v>
      </c>
      <c r="D198" s="6"/>
      <c r="E198" s="168"/>
      <c r="F198" s="36">
        <f t="shared" ref="F198:F208" si="22">IFERROR((G198/$E$11),"")</f>
        <v>0</v>
      </c>
      <c r="G198" s="261"/>
      <c r="H198" s="257"/>
      <c r="I198" s="257"/>
      <c r="J198" s="258"/>
      <c r="K198" s="7"/>
    </row>
    <row r="199" spans="1:11" s="8" customFormat="1" ht="15" customHeight="1" thickBot="1">
      <c r="A199" s="239"/>
      <c r="B199" s="104" t="s">
        <v>369</v>
      </c>
      <c r="C199" s="84" t="s">
        <v>371</v>
      </c>
      <c r="D199" s="6"/>
      <c r="E199" s="168"/>
      <c r="F199" s="36">
        <f t="shared" si="22"/>
        <v>0</v>
      </c>
      <c r="G199" s="261"/>
      <c r="H199" s="257"/>
      <c r="I199" s="257"/>
      <c r="J199" s="258"/>
      <c r="K199" s="7"/>
    </row>
    <row r="200" spans="1:11" s="8" customFormat="1" ht="15" customHeight="1" thickBot="1">
      <c r="A200" s="239"/>
      <c r="B200" s="104" t="s">
        <v>372</v>
      </c>
      <c r="C200" s="84" t="s">
        <v>373</v>
      </c>
      <c r="D200" s="6"/>
      <c r="E200" s="151">
        <v>1</v>
      </c>
      <c r="F200" s="36">
        <f t="shared" si="22"/>
        <v>0</v>
      </c>
      <c r="G200" s="261"/>
      <c r="H200" s="257">
        <v>200257</v>
      </c>
      <c r="I200" s="257">
        <f>92444+5500+1115-1</f>
        <v>99058</v>
      </c>
      <c r="J200" s="258"/>
      <c r="K200" s="7"/>
    </row>
    <row r="201" spans="1:11" s="8" customFormat="1" ht="15" customHeight="1" thickBot="1">
      <c r="A201" s="239"/>
      <c r="B201" s="104" t="s">
        <v>374</v>
      </c>
      <c r="C201" s="84" t="s">
        <v>375</v>
      </c>
      <c r="D201" s="6"/>
      <c r="E201" s="151"/>
      <c r="F201" s="36">
        <f t="shared" si="22"/>
        <v>0</v>
      </c>
      <c r="G201" s="261"/>
      <c r="H201" s="257">
        <v>149863</v>
      </c>
      <c r="I201" s="257"/>
      <c r="J201" s="258"/>
      <c r="K201" s="7"/>
    </row>
    <row r="202" spans="1:11" s="8" customFormat="1" ht="15" customHeight="1" thickBot="1">
      <c r="A202" s="239"/>
      <c r="B202" s="104" t="s">
        <v>374</v>
      </c>
      <c r="C202" s="84" t="s">
        <v>376</v>
      </c>
      <c r="D202" s="6"/>
      <c r="E202" s="151">
        <v>1</v>
      </c>
      <c r="F202" s="36">
        <f t="shared" si="22"/>
        <v>0</v>
      </c>
      <c r="G202" s="261"/>
      <c r="H202" s="257">
        <v>51100</v>
      </c>
      <c r="I202" s="257">
        <v>49127</v>
      </c>
      <c r="J202" s="258"/>
      <c r="K202" s="7"/>
    </row>
    <row r="203" spans="1:11" s="8" customFormat="1" ht="15" customHeight="1" thickBot="1">
      <c r="A203" s="239"/>
      <c r="B203" s="104" t="s">
        <v>377</v>
      </c>
      <c r="C203" s="84" t="s">
        <v>378</v>
      </c>
      <c r="D203" s="6"/>
      <c r="E203" s="151"/>
      <c r="F203" s="36">
        <f t="shared" si="22"/>
        <v>0</v>
      </c>
      <c r="G203" s="261"/>
      <c r="H203" s="257"/>
      <c r="I203" s="257"/>
      <c r="J203" s="258"/>
      <c r="K203" s="7"/>
    </row>
    <row r="204" spans="1:11" s="8" customFormat="1" ht="15" customHeight="1" thickBot="1">
      <c r="A204" s="239"/>
      <c r="B204" s="104" t="s">
        <v>379</v>
      </c>
      <c r="C204" s="84" t="s">
        <v>380</v>
      </c>
      <c r="D204" s="6"/>
      <c r="E204" s="151"/>
      <c r="F204" s="36">
        <f t="shared" si="22"/>
        <v>0</v>
      </c>
      <c r="G204" s="261"/>
      <c r="H204" s="257">
        <v>85515</v>
      </c>
      <c r="I204" s="257"/>
      <c r="J204" s="258"/>
      <c r="K204" s="7"/>
    </row>
    <row r="205" spans="1:11" s="8" customFormat="1" ht="15" customHeight="1" thickBot="1">
      <c r="A205" s="239"/>
      <c r="B205" s="104" t="s">
        <v>381</v>
      </c>
      <c r="C205" s="84" t="s">
        <v>382</v>
      </c>
      <c r="D205" s="6"/>
      <c r="E205" s="151"/>
      <c r="F205" s="36">
        <f t="shared" si="22"/>
        <v>0</v>
      </c>
      <c r="G205" s="261"/>
      <c r="H205" s="257"/>
      <c r="I205" s="257"/>
      <c r="J205" s="258"/>
      <c r="K205" s="7"/>
    </row>
    <row r="206" spans="1:11" s="8" customFormat="1" ht="15" customHeight="1" thickBot="1">
      <c r="A206" s="239"/>
      <c r="B206" s="106" t="s">
        <v>383</v>
      </c>
      <c r="C206" s="92" t="s">
        <v>384</v>
      </c>
      <c r="D206" s="77"/>
      <c r="E206" s="188"/>
      <c r="F206" s="36">
        <f t="shared" si="22"/>
        <v>0</v>
      </c>
      <c r="G206" s="286"/>
      <c r="H206" s="265"/>
      <c r="I206" s="265"/>
      <c r="J206" s="266"/>
      <c r="K206" s="7"/>
    </row>
    <row r="207" spans="1:11" s="8" customFormat="1" ht="15" customHeight="1" thickBot="1">
      <c r="A207" s="239"/>
      <c r="B207" s="104" t="s">
        <v>385</v>
      </c>
      <c r="C207" s="84" t="s">
        <v>386</v>
      </c>
      <c r="D207" s="6"/>
      <c r="E207" s="154"/>
      <c r="F207" s="36">
        <f t="shared" si="22"/>
        <v>0</v>
      </c>
      <c r="G207" s="261"/>
      <c r="H207" s="262"/>
      <c r="I207" s="262"/>
      <c r="J207" s="263"/>
      <c r="K207" s="7"/>
    </row>
    <row r="208" spans="1:11" s="8" customFormat="1" ht="15" customHeight="1" thickBot="1">
      <c r="A208" s="239"/>
      <c r="B208" s="103" t="s">
        <v>387</v>
      </c>
      <c r="C208" s="118" t="s">
        <v>388</v>
      </c>
      <c r="D208" s="89"/>
      <c r="E208" s="169"/>
      <c r="F208" s="90">
        <f t="shared" si="22"/>
        <v>0</v>
      </c>
      <c r="G208" s="248"/>
      <c r="H208" s="267">
        <v>70286</v>
      </c>
      <c r="I208" s="267"/>
      <c r="J208" s="268"/>
      <c r="K208" s="7"/>
    </row>
    <row r="209" spans="1:11" s="8" customFormat="1" ht="15" customHeight="1" thickBot="1">
      <c r="A209" s="251"/>
      <c r="B209" s="259">
        <f>IFERROR((G209+H209+I209+J209)/$E$225,"")</f>
        <v>0.34127522218754008</v>
      </c>
      <c r="C209" s="119" t="s">
        <v>389</v>
      </c>
      <c r="D209" s="77"/>
      <c r="E209" s="88"/>
      <c r="F209" s="75" t="str">
        <f>IFERROR((G209/$G$218),"")</f>
        <v/>
      </c>
      <c r="G209" s="101">
        <f>SUM(G198:G208)</f>
        <v>0</v>
      </c>
      <c r="H209" s="101">
        <f>SUM(H198:H208)</f>
        <v>557021</v>
      </c>
      <c r="I209" s="101">
        <f>SUM(I198:I208)</f>
        <v>148185</v>
      </c>
      <c r="J209" s="120">
        <f>SUM(J198:J208)</f>
        <v>0</v>
      </c>
      <c r="K209" s="7"/>
    </row>
    <row r="210" spans="1:11" s="8" customFormat="1" ht="15" customHeight="1" thickBot="1">
      <c r="A210" s="239"/>
      <c r="B210" s="139" t="s">
        <v>390</v>
      </c>
      <c r="C210" s="140" t="s">
        <v>391</v>
      </c>
      <c r="D210" s="135"/>
      <c r="E210" s="137"/>
      <c r="F210" s="141"/>
      <c r="G210" s="129"/>
      <c r="H210" s="255"/>
      <c r="I210" s="255"/>
      <c r="J210" s="256"/>
      <c r="K210" s="7"/>
    </row>
    <row r="211" spans="1:11" s="8" customFormat="1" ht="15" customHeight="1" thickBot="1">
      <c r="A211" s="239"/>
      <c r="B211" s="104" t="s">
        <v>392</v>
      </c>
      <c r="C211" s="84" t="s">
        <v>393</v>
      </c>
      <c r="D211" s="6"/>
      <c r="E211" s="151"/>
      <c r="F211" s="36">
        <f t="shared" ref="F211:F216" si="23">IFERROR((G211/$E$11),"")</f>
        <v>0</v>
      </c>
      <c r="G211" s="261"/>
      <c r="H211" s="257">
        <v>137339</v>
      </c>
      <c r="I211" s="257"/>
      <c r="J211" s="258"/>
      <c r="K211" s="7"/>
    </row>
    <row r="212" spans="1:11" s="8" customFormat="1" ht="15" customHeight="1" thickBot="1">
      <c r="A212" s="239"/>
      <c r="B212" s="104" t="s">
        <v>394</v>
      </c>
      <c r="C212" s="277" t="s">
        <v>395</v>
      </c>
      <c r="D212" s="6"/>
      <c r="E212" s="151"/>
      <c r="F212" s="36">
        <f t="shared" si="23"/>
        <v>0</v>
      </c>
      <c r="G212" s="261"/>
      <c r="H212" s="257"/>
      <c r="I212" s="257"/>
      <c r="J212" s="258"/>
      <c r="K212" s="7"/>
    </row>
    <row r="213" spans="1:11" s="8" customFormat="1" ht="15" customHeight="1" thickBot="1">
      <c r="A213" s="239"/>
      <c r="B213" s="104" t="s">
        <v>396</v>
      </c>
      <c r="C213" s="84" t="s">
        <v>397</v>
      </c>
      <c r="D213" s="6"/>
      <c r="E213" s="168"/>
      <c r="F213" s="36">
        <f t="shared" si="23"/>
        <v>0</v>
      </c>
      <c r="G213" s="261"/>
      <c r="H213" s="257"/>
      <c r="I213" s="257"/>
      <c r="J213" s="258"/>
      <c r="K213" s="7"/>
    </row>
    <row r="214" spans="1:11" s="8" customFormat="1" ht="15" customHeight="1" thickBot="1">
      <c r="A214" s="239"/>
      <c r="B214" s="104" t="s">
        <v>398</v>
      </c>
      <c r="C214" s="84" t="s">
        <v>399</v>
      </c>
      <c r="D214" s="6"/>
      <c r="E214" s="151"/>
      <c r="F214" s="36">
        <f t="shared" si="23"/>
        <v>0</v>
      </c>
      <c r="G214" s="261"/>
      <c r="H214" s="257"/>
      <c r="I214" s="257"/>
      <c r="J214" s="258"/>
      <c r="K214" s="7"/>
    </row>
    <row r="215" spans="1:11" s="8" customFormat="1" ht="15" customHeight="1" thickBot="1">
      <c r="A215" s="239"/>
      <c r="B215" s="104" t="s">
        <v>400</v>
      </c>
      <c r="C215" s="84" t="s">
        <v>401</v>
      </c>
      <c r="D215" s="6"/>
      <c r="E215" s="168"/>
      <c r="F215" s="36">
        <f t="shared" si="23"/>
        <v>0</v>
      </c>
      <c r="G215" s="261"/>
      <c r="H215" s="257"/>
      <c r="I215" s="257"/>
      <c r="J215" s="258"/>
      <c r="K215" s="7"/>
    </row>
    <row r="216" spans="1:11" s="8" customFormat="1" ht="15" customHeight="1" thickBot="1">
      <c r="A216" s="239"/>
      <c r="B216" s="122" t="s">
        <v>402</v>
      </c>
      <c r="C216" s="285" t="s">
        <v>403</v>
      </c>
      <c r="D216" s="79"/>
      <c r="E216" s="184"/>
      <c r="F216" s="90">
        <f t="shared" si="23"/>
        <v>0</v>
      </c>
      <c r="G216" s="287"/>
      <c r="H216" s="249"/>
      <c r="I216" s="249"/>
      <c r="J216" s="288"/>
      <c r="K216" s="7"/>
    </row>
    <row r="217" spans="1:11" s="8" customFormat="1" ht="15" customHeight="1" thickBot="1">
      <c r="A217" s="251"/>
      <c r="B217" s="259">
        <f>IFERROR((G217+H217+I217+J217)/$E$225,"")</f>
        <v>6.646341315872889E-2</v>
      </c>
      <c r="C217" s="119" t="s">
        <v>404</v>
      </c>
      <c r="D217" s="77"/>
      <c r="E217" s="121"/>
      <c r="F217" s="75" t="str">
        <f>IFERROR((G217/$G$218),"")</f>
        <v/>
      </c>
      <c r="G217" s="101">
        <f>SUM(G211:G216)</f>
        <v>0</v>
      </c>
      <c r="H217" s="101">
        <f>SUM(H211:H216)</f>
        <v>137339</v>
      </c>
      <c r="I217" s="101">
        <f>SUM(I211:I216)</f>
        <v>0</v>
      </c>
      <c r="J217" s="120">
        <f>SUM(J211:J216)</f>
        <v>0</v>
      </c>
      <c r="K217" s="7"/>
    </row>
    <row r="218" spans="1:11" s="18" customFormat="1" ht="16.5" customHeight="1" thickBot="1">
      <c r="A218" s="97"/>
      <c r="B218" s="44"/>
      <c r="C218" s="45" t="s">
        <v>405</v>
      </c>
      <c r="D218" s="46"/>
      <c r="E218" s="47">
        <f>SUM(G218:J218)</f>
        <v>1666951</v>
      </c>
      <c r="F218" s="93"/>
      <c r="G218" s="47">
        <f>(G26+G31+G39+G47+G54+G61+G77+G89+G104+G119+G133+G141+G147+G152+G155+G163+G171+G180+G186+G191+G174+G196+G209+G217)</f>
        <v>0</v>
      </c>
      <c r="H218" s="47">
        <f>(H26+H31+H39+H47+H54+H61+H77+H89+H104+H119+H133+H141+H147+H152+H155+H163+H171+H180+H186+H191+H174+H196+H209+H217)</f>
        <v>1380510</v>
      </c>
      <c r="I218" s="47">
        <f>(I26+I31+I39+I47+I54+I61+I77+I89+I104+I119+I133+I141+I147+I152+I155+I163+I171+I180+I186+I191+I174+I196+I209+I217)</f>
        <v>286441</v>
      </c>
      <c r="J218" s="47">
        <f>(J26+J31+J39+J47+J54+J61+J77+J89+J104+J119+J133+J141+J147+J152+J155+J163+J171+J180+J186+J191+J174+J196+J209+J217)</f>
        <v>0</v>
      </c>
      <c r="K218" s="17"/>
    </row>
    <row r="219" spans="1:11" s="18" customFormat="1" ht="16.5" customHeight="1">
      <c r="A219" s="251"/>
      <c r="B219" s="289" t="str">
        <f>IFERROR((F219/$E$225),"")</f>
        <v/>
      </c>
      <c r="C219" s="19" t="s">
        <v>406</v>
      </c>
      <c r="D219" s="6"/>
      <c r="E219" s="50"/>
      <c r="F219" s="95" t="str">
        <f>IFERROR((G219/$G$218),"")</f>
        <v/>
      </c>
      <c r="G219" s="161"/>
      <c r="H219" s="189">
        <v>119792</v>
      </c>
      <c r="I219" s="190">
        <v>24856</v>
      </c>
      <c r="J219" s="190"/>
      <c r="K219" s="17"/>
    </row>
    <row r="220" spans="1:11" ht="15" customHeight="1">
      <c r="A220" s="251"/>
      <c r="B220" s="289" t="str">
        <f t="shared" ref="B220:B223" si="24">IFERROR((F220/$E$225),"")</f>
        <v/>
      </c>
      <c r="C220" s="290" t="s">
        <v>407</v>
      </c>
      <c r="D220" s="20"/>
      <c r="E220" s="291"/>
      <c r="F220" s="95" t="str">
        <f t="shared" ref="F220:F223" si="25">IFERROR((G220/$G$218),"")</f>
        <v/>
      </c>
      <c r="G220" s="161"/>
      <c r="H220" s="189">
        <v>42783</v>
      </c>
      <c r="I220" s="190">
        <v>8877</v>
      </c>
      <c r="J220" s="190"/>
      <c r="K220" s="7"/>
    </row>
    <row r="221" spans="1:11" s="21" customFormat="1" ht="15" customHeight="1">
      <c r="A221" s="251"/>
      <c r="B221" s="292" t="str">
        <f t="shared" si="24"/>
        <v/>
      </c>
      <c r="C221" s="293" t="s">
        <v>408</v>
      </c>
      <c r="D221" s="20"/>
      <c r="E221" s="51"/>
      <c r="F221" s="95" t="str">
        <f t="shared" si="25"/>
        <v/>
      </c>
      <c r="G221" s="156"/>
      <c r="H221" s="191">
        <f>18824+17113</f>
        <v>35937</v>
      </c>
      <c r="I221" s="192">
        <f>3551+3906</f>
        <v>7457</v>
      </c>
      <c r="J221" s="192"/>
      <c r="K221" s="7"/>
    </row>
    <row r="222" spans="1:11" s="21" customFormat="1" ht="15" customHeight="1">
      <c r="A222" s="251"/>
      <c r="B222" s="292" t="str">
        <f t="shared" si="24"/>
        <v/>
      </c>
      <c r="C222" s="22" t="s">
        <v>409</v>
      </c>
      <c r="D222" s="20"/>
      <c r="E222" s="51"/>
      <c r="F222" s="95" t="str">
        <f t="shared" si="25"/>
        <v/>
      </c>
      <c r="G222" s="156"/>
      <c r="H222" s="191">
        <v>18824</v>
      </c>
      <c r="I222" s="192">
        <v>3906</v>
      </c>
      <c r="J222" s="192"/>
      <c r="K222" s="7"/>
    </row>
    <row r="223" spans="1:11" s="21" customFormat="1" ht="15" customHeight="1" thickBot="1">
      <c r="A223" s="251"/>
      <c r="B223" s="294" t="str">
        <f t="shared" si="24"/>
        <v/>
      </c>
      <c r="C223" s="295" t="s">
        <v>410</v>
      </c>
      <c r="D223" s="20"/>
      <c r="E223" s="52"/>
      <c r="F223" s="95" t="str">
        <f t="shared" si="25"/>
        <v/>
      </c>
      <c r="G223" s="157"/>
      <c r="H223" s="193">
        <v>113460</v>
      </c>
      <c r="I223" s="194">
        <v>23542</v>
      </c>
      <c r="J223" s="194"/>
      <c r="K223" s="7"/>
    </row>
    <row r="224" spans="1:11" s="21" customFormat="1" ht="15" customHeight="1" thickBot="1">
      <c r="A224" s="296"/>
      <c r="B224" s="297"/>
      <c r="C224" s="43" t="s">
        <v>405</v>
      </c>
      <c r="D224" s="23"/>
      <c r="E224" s="47">
        <f>SUM(G224:J224)</f>
        <v>2066385</v>
      </c>
      <c r="F224" s="94"/>
      <c r="G224" s="24">
        <f>SUM(G218:G223)</f>
        <v>0</v>
      </c>
      <c r="H224" s="24">
        <f>SUM(H218:H223)</f>
        <v>1711306</v>
      </c>
      <c r="I224" s="24">
        <f>SUM(I218:I223)</f>
        <v>355079</v>
      </c>
      <c r="J224" s="24">
        <f>SUM(J218:J223)</f>
        <v>0</v>
      </c>
      <c r="K224" s="37"/>
    </row>
    <row r="225" spans="1:11" ht="31.5" thickBot="1">
      <c r="A225" s="98"/>
      <c r="B225" s="197" t="str">
        <f>IFERROR((B26+B31+B39+B47+B54+B61+B77+B89+B104+B119+B133+B141+B147+B152+B155+B163+B171+B174+B180+B186+B191+B196+B209+B217+B219+B220+B221+B222+B223),"")</f>
        <v/>
      </c>
      <c r="C225" s="40" t="s">
        <v>411</v>
      </c>
      <c r="D225" s="39"/>
      <c r="E225" s="321">
        <f>SUM(G224:J224)</f>
        <v>2066385</v>
      </c>
      <c r="F225" s="322"/>
      <c r="G225" s="48" t="s">
        <v>412</v>
      </c>
      <c r="H225" s="41"/>
      <c r="I225" s="41"/>
      <c r="J225" s="42"/>
      <c r="K225" s="38"/>
    </row>
  </sheetData>
  <sortState ref="A197:J207">
    <sortCondition ref="B197:B207"/>
  </sortState>
  <mergeCells count="28">
    <mergeCell ref="C20:C21"/>
    <mergeCell ref="H5:H6"/>
    <mergeCell ref="E5:G5"/>
    <mergeCell ref="E9:G9"/>
    <mergeCell ref="E6:G6"/>
    <mergeCell ref="E7:G7"/>
    <mergeCell ref="E8:G8"/>
    <mergeCell ref="E12:F12"/>
    <mergeCell ref="E10:G10"/>
    <mergeCell ref="E225:F225"/>
    <mergeCell ref="F16:G16"/>
    <mergeCell ref="F17:G17"/>
    <mergeCell ref="E13:F13"/>
    <mergeCell ref="E14:F14"/>
    <mergeCell ref="A1:D1"/>
    <mergeCell ref="A2:D2"/>
    <mergeCell ref="A4:K4"/>
    <mergeCell ref="E1:K1"/>
    <mergeCell ref="E3:K3"/>
    <mergeCell ref="E2:K2"/>
    <mergeCell ref="I13:J13"/>
    <mergeCell ref="I14:J14"/>
    <mergeCell ref="E15:F15"/>
    <mergeCell ref="G11:H11"/>
    <mergeCell ref="G12:H12"/>
    <mergeCell ref="G13:H13"/>
    <mergeCell ref="G14:H14"/>
    <mergeCell ref="G15:H15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Values&amp;R8/2/2024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9005E35D70C458E5CA417716C2869" ma:contentTypeVersion="13" ma:contentTypeDescription="Create a new document." ma:contentTypeScope="" ma:versionID="d757e323402938f4d62ba253136e1cd0">
  <xsd:schema xmlns:xsd="http://www.w3.org/2001/XMLSchema" xmlns:xs="http://www.w3.org/2001/XMLSchema" xmlns:p="http://schemas.microsoft.com/office/2006/metadata/properties" xmlns:ns2="03d10394-7b2b-4060-854f-cfabf9682402" xmlns:ns3="1a664a00-71cc-40dd-8903-53ee5de6cb6a" targetNamespace="http://schemas.microsoft.com/office/2006/metadata/properties" ma:root="true" ma:fieldsID="901ae8756bbf50b47c792b6b865f6e4c" ns2:_="" ns3:_="">
    <xsd:import namespace="03d10394-7b2b-4060-854f-cfabf9682402"/>
    <xsd:import namespace="1a664a00-71cc-40dd-8903-53ee5de6c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10394-7b2b-4060-854f-cfabf9682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c1ba130-f111-48c0-8f41-338fe42f76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64a00-71cc-40dd-8903-53ee5de6c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88795d3-8ebc-4e13-b521-2e45bf1f6143}" ma:internalName="TaxCatchAll" ma:showField="CatchAllData" ma:web="1a664a00-71cc-40dd-8903-53ee5de6c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10394-7b2b-4060-854f-cfabf9682402">
      <Terms xmlns="http://schemas.microsoft.com/office/infopath/2007/PartnerControls"/>
    </lcf76f155ced4ddcb4097134ff3c332f>
    <TaxCatchAll xmlns="1a664a00-71cc-40dd-8903-53ee5de6cb6a" xsi:nil="true"/>
  </documentManagement>
</p:properties>
</file>

<file path=customXml/itemProps1.xml><?xml version="1.0" encoding="utf-8"?>
<ds:datastoreItem xmlns:ds="http://schemas.openxmlformats.org/officeDocument/2006/customXml" ds:itemID="{FFD6E935-A461-4114-8D0A-872FBD8080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BD85D2-4BEC-4956-875D-C5861630A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10394-7b2b-4060-854f-cfabf9682402"/>
    <ds:schemaRef ds:uri="1a664a00-71cc-40dd-8903-53ee5de6cb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A82BD-D69D-4BA9-A1FB-E9429AC47584}">
  <ds:schemaRefs>
    <ds:schemaRef ds:uri="http://purl.org/dc/elements/1.1/"/>
    <ds:schemaRef ds:uri="03d10394-7b2b-4060-854f-cfabf9682402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1a664a00-71cc-40dd-8903-53ee5de6cb6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Manager/>
  <Company>sfb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kcampbell</dc:creator>
  <cp:keywords/>
  <dc:description/>
  <cp:lastModifiedBy>Duran, Robert</cp:lastModifiedBy>
  <cp:revision/>
  <dcterms:created xsi:type="dcterms:W3CDTF">2006-08-31T18:48:44Z</dcterms:created>
  <dcterms:modified xsi:type="dcterms:W3CDTF">2025-04-22T16:09:22Z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0x0101006279005E35D70C458E5CA417716C2869</vt:lpwstr>
  </property>
  <property fmtid="{D5CDD505-2E9C-101B-9397-08002B2CF9AE}" pid="4" name="MediaServiceImageTags">
    <vt:lpwstr/>
  </property>
</Properties>
</file>